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10" yWindow="65311" windowWidth="11400" windowHeight="8925" activeTab="5"/>
  </bookViews>
  <sheets>
    <sheet name="PL" sheetId="1" r:id="rId1"/>
    <sheet name="BS" sheetId="2" r:id="rId2"/>
    <sheet name="CF (2)" sheetId="3" r:id="rId3"/>
    <sheet name="CE" sheetId="4" r:id="rId4"/>
    <sheet name="Note 1" sheetId="5" r:id="rId5"/>
    <sheet name="Note 2" sheetId="6" r:id="rId6"/>
    <sheet name="Sheet1" sheetId="7" state="hidden" r:id="rId7"/>
  </sheets>
  <externalReferences>
    <externalReference r:id="rId10"/>
    <externalReference r:id="rId11"/>
    <externalReference r:id="rId12"/>
    <externalReference r:id="rId13"/>
  </externalReferences>
  <definedNames>
    <definedName name="_xlfn.BAHTTEXT" hidden="1">#NAME?</definedName>
    <definedName name="_xlnm.Print_Area" localSheetId="1">'BS'!$A$1:$G$66</definedName>
    <definedName name="_xlnm.Print_Area" localSheetId="3">'CE'!$A$1:$L$42</definedName>
    <definedName name="_xlnm.Print_Area" localSheetId="2">'CF (2)'!$A$1:$H$70</definedName>
    <definedName name="_xlnm.Print_Area" localSheetId="4">'Note 1'!$A$1:$I$226</definedName>
    <definedName name="_xlnm.Print_Area" localSheetId="5">'Note 2'!$A$1:$I$130</definedName>
    <definedName name="_xlnm.Print_Area" localSheetId="0">'PL'!$A$1:$J$49</definedName>
    <definedName name="_xlnm.Print_Titles" localSheetId="4">'Note 1'!$1:$5</definedName>
  </definedNames>
  <calcPr fullCalcOnLoad="1"/>
</workbook>
</file>

<file path=xl/sharedStrings.xml><?xml version="1.0" encoding="utf-8"?>
<sst xmlns="http://schemas.openxmlformats.org/spreadsheetml/2006/main" count="561" uniqueCount="365">
  <si>
    <t>Revenue</t>
  </si>
  <si>
    <t>Current</t>
  </si>
  <si>
    <t>RM'000</t>
  </si>
  <si>
    <t>Condensed Consolidated Cash Flow Statements</t>
  </si>
  <si>
    <t>Total</t>
  </si>
  <si>
    <t>Valuation of Property, Plant and Equipment</t>
  </si>
  <si>
    <t>Condensed Consolidated Balance Sheet</t>
  </si>
  <si>
    <t>The major components of the Operating expenses are:-</t>
  </si>
  <si>
    <t>Selling &amp; Distribution</t>
  </si>
  <si>
    <t>Salaries</t>
  </si>
  <si>
    <t>Depreciation &amp; Amortization</t>
  </si>
  <si>
    <t>Telco &amp; Infra Sharing Costs</t>
  </si>
  <si>
    <t>Other Operatings</t>
  </si>
  <si>
    <t>Qtr Ended</t>
  </si>
  <si>
    <t>Ended</t>
  </si>
  <si>
    <t>Part A - Explanatory Notes Pursuant to FRS 134</t>
  </si>
  <si>
    <t>1.</t>
  </si>
  <si>
    <t>Basis of Preparation</t>
  </si>
  <si>
    <t>2.</t>
  </si>
  <si>
    <t>3.</t>
  </si>
  <si>
    <t>4.</t>
  </si>
  <si>
    <t>5.</t>
  </si>
  <si>
    <t>Segmental Information</t>
  </si>
  <si>
    <t>6.</t>
  </si>
  <si>
    <t>7.</t>
  </si>
  <si>
    <t>Seasonal or Cyclical Factors</t>
  </si>
  <si>
    <t>8.</t>
  </si>
  <si>
    <t>9.</t>
  </si>
  <si>
    <t>Dividends Paid</t>
  </si>
  <si>
    <t>10.</t>
  </si>
  <si>
    <t>11.</t>
  </si>
  <si>
    <t>12.</t>
  </si>
  <si>
    <t>13.</t>
  </si>
  <si>
    <t>14.</t>
  </si>
  <si>
    <t>Capital Commitments</t>
  </si>
  <si>
    <t>Changes in Contingent Liabilities and Contingent Assets</t>
  </si>
  <si>
    <t>Cost of sales</t>
  </si>
  <si>
    <t>Administrative expenses</t>
  </si>
  <si>
    <t>Other income</t>
  </si>
  <si>
    <t>Selling and distribution expenses</t>
  </si>
  <si>
    <t>Income tax expense</t>
  </si>
  <si>
    <t>As At</t>
  </si>
  <si>
    <t>ASSETS</t>
  </si>
  <si>
    <t>Non-current assets</t>
  </si>
  <si>
    <t>Trade receivables</t>
  </si>
  <si>
    <t>Cash and bank balances</t>
  </si>
  <si>
    <t>Current assets</t>
  </si>
  <si>
    <t>TOTAL ASSETS</t>
  </si>
  <si>
    <t>EQUITY AND LIABILITIES</t>
  </si>
  <si>
    <t>Retained earnings</t>
  </si>
  <si>
    <t>Share capital</t>
  </si>
  <si>
    <t>Total Equity</t>
  </si>
  <si>
    <t>Non-current liabilities</t>
  </si>
  <si>
    <t>Current liabilities</t>
  </si>
  <si>
    <t>Trade payables</t>
  </si>
  <si>
    <t>Total liabilities</t>
  </si>
  <si>
    <t>TOTAL EQUITY AND LIABILITIES</t>
  </si>
  <si>
    <t>Note</t>
  </si>
  <si>
    <t>There were no discontinued operations within the activities of the Group for the quarter under review.</t>
  </si>
  <si>
    <t>There were no changes in any contingent liabilities or assets of the Group in the quarter under review.</t>
  </si>
  <si>
    <t>Distributable</t>
  </si>
  <si>
    <t>Minority</t>
  </si>
  <si>
    <t>Share</t>
  </si>
  <si>
    <t>Retained</t>
  </si>
  <si>
    <t>Interest</t>
  </si>
  <si>
    <t>Equity</t>
  </si>
  <si>
    <t>Capital</t>
  </si>
  <si>
    <t>Premium</t>
  </si>
  <si>
    <t>Earnings</t>
  </si>
  <si>
    <t>Total recognised income and expense</t>
  </si>
  <si>
    <t>for the period</t>
  </si>
  <si>
    <t>Review Of Performance</t>
  </si>
  <si>
    <t>Commentary Of Prospects</t>
  </si>
  <si>
    <t>Unquoted Investments / Properties</t>
  </si>
  <si>
    <t>Purchase or Disposal of Quoted Securities</t>
  </si>
  <si>
    <t>Corporate Proposal</t>
  </si>
  <si>
    <t>Off Balance Sheet Financial Instruments</t>
  </si>
  <si>
    <t>Material Litigation</t>
  </si>
  <si>
    <t>Dividends Payable</t>
  </si>
  <si>
    <t>Weighted average number of ordinary</t>
  </si>
  <si>
    <t>N/A</t>
  </si>
  <si>
    <t>Fixed deposits</t>
  </si>
  <si>
    <t>Property, plant &amp; equipment</t>
  </si>
  <si>
    <t>Share premium</t>
  </si>
  <si>
    <t>Unaudited</t>
  </si>
  <si>
    <t>Audited</t>
  </si>
  <si>
    <t>There were no capital commitments for the purchase of any property, plant and equipment or any other expenses that were not accounted for in the financial statements of the current quarter under review.</t>
  </si>
  <si>
    <t>Profit Forecast and Profit Guarantee</t>
  </si>
  <si>
    <t xml:space="preserve">Note : </t>
  </si>
  <si>
    <t>Diluted Earnings Per Share (Sen) *</t>
  </si>
  <si>
    <t>There were no purchase or disposal of quoted securities during the current interim period under review and financial year to date.</t>
  </si>
  <si>
    <t>31/12/2008</t>
  </si>
  <si>
    <t>Deferred tax liabilities</t>
  </si>
  <si>
    <t xml:space="preserve">The interim operations of the Group were not affected by any significant seasonal or cyclical factors during the quarter under review. </t>
  </si>
  <si>
    <t>Discontinued Operation</t>
  </si>
  <si>
    <t>Earnings Per Share</t>
  </si>
  <si>
    <t>The earnings per share for the quarter and cumulative year to date are computed as follow:</t>
  </si>
  <si>
    <t>Basic Earnings Per Share (Sen)</t>
  </si>
  <si>
    <t>There was no pending material litigation from 1 January 2009 up to the date of this quarterly announcement.</t>
  </si>
  <si>
    <t>30/06/2009</t>
  </si>
  <si>
    <t>30/06/2008</t>
  </si>
  <si>
    <t>As at 30 June 2009</t>
  </si>
  <si>
    <t>The Board of Directors does not recommend any interim dividends for the current quarter ended 30 June 2009.</t>
  </si>
  <si>
    <t>30-June-09</t>
  </si>
  <si>
    <t>30-June-08</t>
  </si>
  <si>
    <t>Cash and cash equivalents at the end of financial period comprise the following:</t>
  </si>
  <si>
    <t>The tax expense for the current quarter ended 30 June 2009 is derived based on management's best estimate of the tax rate for the financial period. The effective tax rate of the Group for the financial period was lower than the statutory tax rate mainly due to certain income that were exempted from taxation.</t>
  </si>
  <si>
    <t>Cash and cash equivalents</t>
  </si>
  <si>
    <t>(Company No. 501386-P)</t>
  </si>
  <si>
    <t>Reserve</t>
  </si>
  <si>
    <t>Provision for taxation</t>
  </si>
  <si>
    <t>Goodwill on consolidation</t>
  </si>
  <si>
    <t>Development costs</t>
  </si>
  <si>
    <t/>
  </si>
  <si>
    <t>Capital reserve</t>
  </si>
  <si>
    <t>Other expenses</t>
  </si>
  <si>
    <t>RM'001</t>
  </si>
  <si>
    <t xml:space="preserve">Exchange </t>
  </si>
  <si>
    <t>Fluctuation</t>
  </si>
  <si>
    <t>Currency exchange translation differences</t>
  </si>
  <si>
    <t>Profit before tax</t>
  </si>
  <si>
    <t>Adjustments for:-</t>
  </si>
  <si>
    <t>Depreciation</t>
  </si>
  <si>
    <t>CASH FLOWS FROM OPERATING ACTIVITIES</t>
  </si>
  <si>
    <t>CASH FROM OPERATIONS</t>
  </si>
  <si>
    <t>Income tax paid</t>
  </si>
  <si>
    <t>By geographical segment</t>
  </si>
  <si>
    <t>Malaysia</t>
  </si>
  <si>
    <t>China</t>
  </si>
  <si>
    <t>Taiwan</t>
  </si>
  <si>
    <t>Singapore</t>
  </si>
  <si>
    <t>Group</t>
  </si>
  <si>
    <t>Year-to-date ended 30/6/09</t>
  </si>
  <si>
    <t>B.</t>
  </si>
  <si>
    <t xml:space="preserve">Current quarter </t>
  </si>
  <si>
    <t>Year to date</t>
  </si>
  <si>
    <t xml:space="preserve">Group Borrowings </t>
  </si>
  <si>
    <t>FOR THE FINANCIAL PERIOD ENDED 30 JUNE 2009</t>
  </si>
  <si>
    <t>Profit After Taxation (RM'000)</t>
  </si>
  <si>
    <t>ended 30/6/09</t>
  </si>
  <si>
    <t>Term Loan</t>
  </si>
  <si>
    <t>Profit from operations</t>
  </si>
  <si>
    <t>Profit before taxation</t>
  </si>
  <si>
    <t>Depreciation of property, plant and equipment</t>
  </si>
  <si>
    <t>Equipment written off</t>
  </si>
  <si>
    <t>Interest expense</t>
  </si>
  <si>
    <t>Loss on foreign exchange - unrealised</t>
  </si>
  <si>
    <t>Interest income</t>
  </si>
  <si>
    <t>Writeback of allowance for doubtful debts</t>
  </si>
  <si>
    <t>*</t>
  </si>
  <si>
    <t>Operating profit before working capital changes</t>
  </si>
  <si>
    <t>Decrease in trade and other payables</t>
  </si>
  <si>
    <t>Interest paid</t>
  </si>
  <si>
    <t>Interest received</t>
  </si>
  <si>
    <t>NET CASH FROM OPERATING ACTIVITIES</t>
  </si>
  <si>
    <t>Purchase of plant and equipment</t>
  </si>
  <si>
    <t>Development costs (paid)/received</t>
  </si>
  <si>
    <t>CASH FOR FINANCING ACTIVITIES</t>
  </si>
  <si>
    <t>Repayment of bills payable</t>
  </si>
  <si>
    <t>Repayment of lease and hire purchase obligations</t>
  </si>
  <si>
    <t>Repayment of term loan</t>
  </si>
  <si>
    <t>EFFECT OF FOREIGN EXCHANGE RATE CHANGES</t>
  </si>
  <si>
    <t>CASH AND CASH EQUIVALENTS AT BEGINNING OF</t>
  </si>
  <si>
    <t xml:space="preserve"> THE FINANCIAL PERIOD</t>
  </si>
  <si>
    <t>CASH AND CASH EQUIVALENTS AT END OF</t>
  </si>
  <si>
    <t>Increase in amounts owing by/to contract customers, net</t>
  </si>
  <si>
    <t>(Increase)/Decrease in trade and other receivables</t>
  </si>
  <si>
    <t>NET CASH FOR FINANCING ACTIVITIES</t>
  </si>
  <si>
    <t>NET CASH FOR INVESTING ACTIVITIES</t>
  </si>
  <si>
    <t>CASH FLOWS FOR INVESTING ACTIVITIES</t>
  </si>
  <si>
    <t>Note:</t>
  </si>
  <si>
    <t>* - Less than RM1,000.</t>
  </si>
  <si>
    <t>up to</t>
  </si>
  <si>
    <t>B4</t>
  </si>
  <si>
    <t>B12</t>
  </si>
  <si>
    <t>Profit after tax</t>
  </si>
  <si>
    <t>Gross profit</t>
  </si>
  <si>
    <t>ATTRIBUTABLE TO:</t>
  </si>
  <si>
    <t>Equity holders of the Company</t>
  </si>
  <si>
    <t>Amount owing by contract customers</t>
  </si>
  <si>
    <t>Other receivables, prepayments and deposits</t>
  </si>
  <si>
    <t>Amount owing to contract customers</t>
  </si>
  <si>
    <t>Other payables and accruals</t>
  </si>
  <si>
    <t>Short-term borrowings</t>
  </si>
  <si>
    <t>Status of Audit Qualification</t>
  </si>
  <si>
    <t>Unusual Items</t>
  </si>
  <si>
    <t>There were no unusual items affecting assets, liabilities, equity, net income or cash flows during the current quarter ended 30 June 2009.</t>
  </si>
  <si>
    <t>Material Changes in Estimates</t>
  </si>
  <si>
    <t>There were no material changes in estimates used in the preparation of the financial statements in the current financial quarter as compared with the previous financial quarters or financial year.</t>
  </si>
  <si>
    <t>There were no dividends paid during the current quarter under review.</t>
  </si>
  <si>
    <t>Movement Debt And Equity Securities</t>
  </si>
  <si>
    <t>Changes in Composition of the Group</t>
  </si>
  <si>
    <t>There has been no change in the composition of the Group during the current quarter under review.</t>
  </si>
  <si>
    <t>Material Subsequent Events</t>
  </si>
  <si>
    <t>EXPLANATORY NOTES TO THE QUARTERLY REPORT</t>
  </si>
  <si>
    <t>Additional information required by the Bursa Malaysia Listing Requirements</t>
  </si>
  <si>
    <t>Income Tax Expense</t>
  </si>
  <si>
    <t>Cummulative</t>
  </si>
  <si>
    <t>- for the financial period</t>
  </si>
  <si>
    <t>Current tax:</t>
  </si>
  <si>
    <t>There were no purchase or sales of unquoted investments or properties during the current quarter under review and current financial year to date.</t>
  </si>
  <si>
    <t>Current Quarter Ended</t>
  </si>
  <si>
    <t>Cumulative Year To Date Ended</t>
  </si>
  <si>
    <t>KELINGTON GROUP BERHAD ("KGB")</t>
  </si>
  <si>
    <t xml:space="preserve">   shares in issue ('000) #</t>
  </si>
  <si>
    <t>The Group operates wholly in the business of providing engineering services and general trading specifically in the provision of ultra-high purity gas and chemical delivery systems solutions.</t>
  </si>
  <si>
    <t>In presenting information on the basis of geographical segments, segment revenue are based on the geographical location of customers. The carrying value of segment assets and capital additions are based on the geographical location of the assets.</t>
  </si>
  <si>
    <t>Others</t>
  </si>
  <si>
    <t>- External sales</t>
  </si>
  <si>
    <t>Results:</t>
  </si>
  <si>
    <t>Segment results</t>
  </si>
  <si>
    <t>Finance costs</t>
  </si>
  <si>
    <t>Other information:</t>
  </si>
  <si>
    <t>Segmental assets</t>
  </si>
  <si>
    <t>Unallocated corporate assets</t>
  </si>
  <si>
    <t>Consolidated assets</t>
  </si>
  <si>
    <t>Segmental liabilities</t>
  </si>
  <si>
    <t>Unallocated corporate liabilities</t>
  </si>
  <si>
    <t>Consolidated liabilities</t>
  </si>
  <si>
    <t>Capital expenditure</t>
  </si>
  <si>
    <t>Year-to-date ended 30/6/08</t>
  </si>
  <si>
    <t>As at 30.6.2008</t>
  </si>
  <si>
    <t>Profit after tax for the period</t>
  </si>
  <si>
    <t>* - Not applicable as the Company does not have any dilutive potential ordinary shares at the end of current quarter and cummulative year to date ended 30 June 2009.</t>
  </si>
  <si>
    <t>For The Quarter Ended 30 June 2009</t>
  </si>
  <si>
    <t>Previous</t>
  </si>
  <si>
    <t>Equity attributable to equity holders of the company</t>
  </si>
  <si>
    <t>As at 1 January 2009</t>
  </si>
  <si>
    <t>As at 1 January 2008</t>
  </si>
  <si>
    <t>Exchange fluctuation reserve</t>
  </si>
  <si>
    <r>
      <t>Net Assets Per Share Attributable to ordinary Equity holders of the company (RM)</t>
    </r>
    <r>
      <rPr>
        <i/>
        <sz val="9"/>
        <rFont val="Verdana"/>
        <family val="2"/>
      </rPr>
      <t xml:space="preserve"> #</t>
    </r>
  </si>
  <si>
    <t>Capitalisation of retained profits for bonus issue by subsidiary</t>
  </si>
  <si>
    <t>The accounting policies and methods of presentation and computation adopted in this interim financial report are consistent with those adopted in the most recent annual financial statements for the financial year ended 31 December 2008.</t>
  </si>
  <si>
    <t>Other non-cash items</t>
  </si>
  <si>
    <t>Condensed Consolidated Income Statements</t>
  </si>
  <si>
    <t>The Condensed Consolidated Income Statements should be read in conjunction with KGB's audited financial statements for the financial year ended 31 December 2008 and the accompanying explanatory notes enclosed to the interim financial statements.</t>
  </si>
  <si>
    <t>The Condensed Consolidated Balance Sheet should be read in conjunction with the audited consolidated financial statements of KGB for the financial year ended 31 December 2008 and the accompanying explanatory notes enclosed to the interim financial statements.</t>
  </si>
  <si>
    <t>The Condensed Consolidated Cash Flow Statements should be read in conjunction with the audited consolidated financial statements of KGB for the year ended 31 December 2008 and the accompanying explanatory notes enclosed to the interim financial statements.</t>
  </si>
  <si>
    <t>Condensed Consolidated Statements of Changes in Equity</t>
  </si>
  <si>
    <t>As at 30 June 2008</t>
  </si>
  <si>
    <t>NET INCREASE/(DECREASE) IN CASH AND CASH EQUIVALENTS</t>
  </si>
  <si>
    <r>
      <t xml:space="preserve">Basic earnings per share (sen) </t>
    </r>
    <r>
      <rPr>
        <i/>
        <sz val="9"/>
        <rFont val="Verdana"/>
        <family val="2"/>
      </rPr>
      <t>#</t>
    </r>
  </si>
  <si>
    <t>Diluted earnings per share (sen)</t>
  </si>
  <si>
    <t>Period</t>
  </si>
  <si>
    <t>6-months</t>
  </si>
  <si>
    <t>6-Months</t>
  </si>
  <si>
    <t>|&lt;-------------------- Attributable to Equity Holders of the Company -------------------&gt;|</t>
  </si>
  <si>
    <t xml:space="preserve">The Group has not adopted the following FRSs and IC Interpretations that have been issued as at the date of authorisation of these financial statements but are not yet effective for the Group: </t>
  </si>
  <si>
    <t xml:space="preserve">  </t>
  </si>
  <si>
    <t xml:space="preserve">(i)  FRS issued and effective for financial periods beginning on or after 1 July 2009: </t>
  </si>
  <si>
    <t xml:space="preserve">      FRS 8</t>
  </si>
  <si>
    <t xml:space="preserve">Operating Segments </t>
  </si>
  <si>
    <t xml:space="preserve">     segment information is presented on the same basis as that used for internal reporting purposes. The </t>
  </si>
  <si>
    <t xml:space="preserve">     adoption of this standard only impacts the form and content of disclosures presented in the financial </t>
  </si>
  <si>
    <t xml:space="preserve">     statements of the Group. This FRS is expected to have no material impact on the financial statements of</t>
  </si>
  <si>
    <t xml:space="preserve">     the Group upon its initial application. </t>
  </si>
  <si>
    <t>Property, plant and equipment of the Group were not revalued during the quarter under review. As at 30 June 2009, all the property, plant and equipment were stated at cost less accumulated depreciation.</t>
  </si>
  <si>
    <t>There were no audit qualification to the annual audited financial statements of the Group for the FYE 31 December 2008.</t>
  </si>
  <si>
    <t>As at 30 June 2009, the Proposed Public Issue is pending completion and henceforth there was no utilisation of IPO proceeds.</t>
  </si>
  <si>
    <t>Secured</t>
  </si>
  <si>
    <t>Unsecured</t>
  </si>
  <si>
    <t>Hire purchase</t>
  </si>
  <si>
    <t>Total Borrowings</t>
  </si>
  <si>
    <t>The Group's borrowings as at 30 June 2009 are as follow:-</t>
  </si>
  <si>
    <r>
      <t xml:space="preserve">     FRS 8 replaces FRS 114</t>
    </r>
    <r>
      <rPr>
        <vertAlign val="subscript"/>
        <sz val="9"/>
        <color indexed="8"/>
        <rFont val="Verdana"/>
        <family val="2"/>
      </rPr>
      <t>2004</t>
    </r>
    <r>
      <rPr>
        <sz val="9"/>
        <color indexed="8"/>
        <rFont val="Verdana"/>
        <family val="2"/>
      </rPr>
      <t xml:space="preserve"> Segment Reporting and requires a “management approach”, under which</t>
    </r>
  </si>
  <si>
    <t xml:space="preserve">(ii)  FRSs issued and effective for financial periods beginning on or after 1 January 2010: </t>
  </si>
  <si>
    <t xml:space="preserve">       FRS 4</t>
  </si>
  <si>
    <t xml:space="preserve">Insurance contracts  </t>
  </si>
  <si>
    <t xml:space="preserve">       FRS 7</t>
  </si>
  <si>
    <t xml:space="preserve">Financial Instruments: Disclosures  </t>
  </si>
  <si>
    <t xml:space="preserve">       FRS 123</t>
  </si>
  <si>
    <t xml:space="preserve">Borrowing Costs </t>
  </si>
  <si>
    <t xml:space="preserve">       FRS 139</t>
  </si>
  <si>
    <t xml:space="preserve">Financial Instruments: Recognition and Measurement  </t>
  </si>
  <si>
    <t xml:space="preserve">       The Group considers financial guarantee contracts entered to be insurance arrangements and accounts</t>
  </si>
  <si>
    <t xml:space="preserve">       for them under FRS 4. In this respect, the Group treats the guarantee contract as a contingent liability </t>
  </si>
  <si>
    <t xml:space="preserve">       until such a time as it becomes probable that the Group will be required to make a payment under the</t>
  </si>
  <si>
    <t xml:space="preserve">       guarantee. The adoption of FRS 4 is expected to have no material impact on the financial statements of</t>
  </si>
  <si>
    <t xml:space="preserve">       the Group. </t>
  </si>
  <si>
    <t xml:space="preserve">      The possible impacts of FRS 7 and FRS 139 on the financial statements upon their initial applications are</t>
  </si>
  <si>
    <t xml:space="preserve">      not disclosed by virtue of the exemptions given in these standards. </t>
  </si>
  <si>
    <t xml:space="preserve">      The possible impact of FRS 123 on the financial statements upon its initial application is not disclosed as</t>
  </si>
  <si>
    <t xml:space="preserve">      the existing accounting policies of the Group are consistent with the requirements under this new </t>
  </si>
  <si>
    <t xml:space="preserve">      standard. </t>
  </si>
  <si>
    <t xml:space="preserve">(iii) Amendments issued and effective for financial periods beginning on or after January 2010: </t>
  </si>
  <si>
    <t xml:space="preserve">      Amendments to FRS 1</t>
  </si>
  <si>
    <t xml:space="preserve">Cost of an Investment in a Subsidiary, Jointly </t>
  </si>
  <si>
    <t xml:space="preserve">        and FRS 127 </t>
  </si>
  <si>
    <t xml:space="preserve">   Controlled Entity or Associate </t>
  </si>
  <si>
    <t xml:space="preserve">      Amendment to FRS 2</t>
  </si>
  <si>
    <t xml:space="preserve">Vesting Conditions and Cancellations </t>
  </si>
  <si>
    <t xml:space="preserve">    The above amendments are not relevant to the Group’s operations. </t>
  </si>
  <si>
    <t xml:space="preserve">(iv) IC Interpretations issued and effective for financial periods beginning on or after 1 January 2010: </t>
  </si>
  <si>
    <t xml:space="preserve">      IC Interpretation 9</t>
  </si>
  <si>
    <t xml:space="preserve">Reassessment of Embedded Derivatives  </t>
  </si>
  <si>
    <t xml:space="preserve">      IC Interpretation 10</t>
  </si>
  <si>
    <t xml:space="preserve">Interim Financial Reporting and Impairment  </t>
  </si>
  <si>
    <t xml:space="preserve">      IC Interpretation 11</t>
  </si>
  <si>
    <t xml:space="preserve">FRS 2: Group and Treasury Share Transactions </t>
  </si>
  <si>
    <t xml:space="preserve">      IC Interpretation 13</t>
  </si>
  <si>
    <t xml:space="preserve">Customer Loyalty Programmes </t>
  </si>
  <si>
    <t xml:space="preserve">      IC Interpretation 14</t>
  </si>
  <si>
    <t>FRS 119: The Limit on a Defined Benefit Asset, Minimum Funding</t>
  </si>
  <si>
    <t xml:space="preserve">                                                           Requirements and their Interaction </t>
  </si>
  <si>
    <t xml:space="preserve">     The above IC Interpretations are not relevant to the Group’s operations except for IC interpretation 10</t>
  </si>
  <si>
    <t xml:space="preserve">     which will become relevant to the Group for the financial year ending 31 December 2010 and the</t>
  </si>
  <si>
    <t xml:space="preserve">     subsequent financial years. IC interpretation 10 prohibits the impairment losses recognised in an interim </t>
  </si>
  <si>
    <t xml:space="preserve">     period on goodwill, investments in equity instruments and financial assets carried at cost to be reversed</t>
  </si>
  <si>
    <t xml:space="preserve">     at a subsequent balance sheet date. This interpretation is expected to have no material impact on the</t>
  </si>
  <si>
    <t xml:space="preserve">     financial statements of the Group upon its initial application.  </t>
  </si>
  <si>
    <t xml:space="preserve">       following manner:- </t>
  </si>
  <si>
    <t>Long-term borrowings</t>
  </si>
  <si>
    <t>Short-term borrowings:-</t>
  </si>
  <si>
    <t>Long-term borrowings:-</t>
  </si>
  <si>
    <t>The Company did not announce any profit forecast or profit estimate for the FYE 31 December 2009 in any public document and hence this information is not applicable.</t>
  </si>
  <si>
    <r>
      <t xml:space="preserve">All of </t>
    </r>
    <r>
      <rPr>
        <sz val="9"/>
        <rFont val="Verdana"/>
        <family val="2"/>
      </rPr>
      <t>the Group's outstanding bank borrowings are denominated in RM.</t>
    </r>
  </si>
  <si>
    <r>
      <t xml:space="preserve">There were no off balance sheet financial instruments as at the date of this </t>
    </r>
    <r>
      <rPr>
        <sz val="9"/>
        <rFont val="Verdana"/>
        <family val="2"/>
      </rPr>
      <t>quarterly announcement.</t>
    </r>
  </si>
  <si>
    <r>
      <t xml:space="preserve">      from RM1 per share to RM0.10 per ordinary shares but before the Proposed </t>
    </r>
    <r>
      <rPr>
        <i/>
        <sz val="9"/>
        <rFont val="Verdana"/>
        <family val="2"/>
      </rPr>
      <t xml:space="preserve">Public </t>
    </r>
    <r>
      <rPr>
        <i/>
        <sz val="9"/>
        <rFont val="Verdana"/>
        <family val="2"/>
      </rPr>
      <t>Issue.</t>
    </r>
  </si>
  <si>
    <r>
      <t xml:space="preserve">      (i)   960,000 new </t>
    </r>
    <r>
      <rPr>
        <sz val="9"/>
        <rFont val="Verdana"/>
        <family val="2"/>
      </rPr>
      <t>Shares available for application by the public;</t>
    </r>
  </si>
  <si>
    <r>
      <t xml:space="preserve">            of </t>
    </r>
    <r>
      <rPr>
        <sz val="9"/>
        <color indexed="8"/>
        <rFont val="Verdana"/>
        <family val="2"/>
      </rPr>
      <t>the</t>
    </r>
    <r>
      <rPr>
        <sz val="9"/>
        <color indexed="8"/>
        <rFont val="Verdana"/>
        <family val="2"/>
      </rPr>
      <t xml:space="preserve"> Group; and </t>
    </r>
  </si>
  <si>
    <t xml:space="preserve">      (ii)  2,809,000 new Shares available for application by eligible employees and business associates</t>
  </si>
  <si>
    <r>
      <t> </t>
    </r>
    <r>
      <rPr>
        <i/>
        <sz val="9"/>
        <rFont val="Verdana"/>
        <family val="2"/>
      </rPr>
      <t xml:space="preserve"> </t>
    </r>
  </si>
  <si>
    <t>(b)  offer for sale of 9,000,000 Shares at an offer price of RM0.53 per ordinary share available for</t>
  </si>
  <si>
    <r>
      <t xml:space="preserve">       application by private placement to </t>
    </r>
    <r>
      <rPr>
        <sz val="9"/>
        <rFont val="Verdana"/>
        <family val="2"/>
      </rPr>
      <t>selected investors.</t>
    </r>
  </si>
  <si>
    <r>
      <t xml:space="preserve">(c)  admission to the official list of the ACE Market of Bursa </t>
    </r>
    <r>
      <rPr>
        <sz val="9"/>
        <rFont val="Verdana"/>
        <family val="2"/>
      </rPr>
      <t>Malaysia and listing of and quotation for the</t>
    </r>
  </si>
  <si>
    <r>
      <t xml:space="preserve">      </t>
    </r>
    <r>
      <rPr>
        <sz val="9"/>
        <rFont val="Verdana"/>
        <family val="2"/>
      </rPr>
      <t xml:space="preserve">the ACE Market of Bursa </t>
    </r>
    <r>
      <rPr>
        <sz val="9"/>
        <rFont val="Verdana"/>
        <family val="2"/>
      </rPr>
      <t>Malaysia.</t>
    </r>
  </si>
  <si>
    <t xml:space="preserve">      entire enlarged issued and paid-up share capital of RM7,471,000 comprising 74,710,000 Shares on</t>
  </si>
  <si>
    <t>For The 6-Months Period Ended 30 June 2009</t>
  </si>
  <si>
    <t xml:space="preserve"># - Based on 65,000,000 shares in issue after bonus issue of 1,500,000 and subdivision of shares </t>
  </si>
  <si>
    <t>|&lt;----------- Non Distributable ----------&gt;|</t>
  </si>
  <si>
    <t>The Condensed Consolidated Statements of Changes in Equity should be read in conjunction with KGB's the audited consolidated financial statements of KGB for the financial year ended 31 December 2008 and the accompanying explanatory notes enclosed to the interim financial statements.</t>
  </si>
  <si>
    <r>
      <t xml:space="preserve">      from RM1 per share to RM0.10 per ordinary share</t>
    </r>
    <r>
      <rPr>
        <i/>
        <sz val="9"/>
        <rFont val="Verdana"/>
        <family val="2"/>
      </rPr>
      <t xml:space="preserve"> but before the Proposed </t>
    </r>
    <r>
      <rPr>
        <i/>
        <sz val="9"/>
        <rFont val="Verdana"/>
        <family val="2"/>
      </rPr>
      <t xml:space="preserve">Public </t>
    </r>
    <r>
      <rPr>
        <i/>
        <sz val="9"/>
        <rFont val="Verdana"/>
        <family val="2"/>
      </rPr>
      <t>Issue.</t>
    </r>
  </si>
  <si>
    <r>
      <t xml:space="preserve">The unaudited financial results of Kelington Group Berhad and its subsidiaries (the </t>
    </r>
    <r>
      <rPr>
        <b/>
        <sz val="9"/>
        <rFont val="Verdana"/>
        <family val="2"/>
      </rPr>
      <t>"Group"</t>
    </r>
    <r>
      <rPr>
        <sz val="9"/>
        <rFont val="Verdana"/>
        <family val="2"/>
      </rPr>
      <t>) for the 6- months period ended 30 June 2009 are as follow:-</t>
    </r>
  </si>
  <si>
    <r>
      <t>The interim financial statements of the Group are prepared under the historical cost convention. The interim financial statements are unaudited and have been prepared in accordance with the requirements of Financial Reporting Standards (</t>
    </r>
    <r>
      <rPr>
        <b/>
        <sz val="9"/>
        <rFont val="Verdana"/>
        <family val="2"/>
      </rPr>
      <t>"FRS"</t>
    </r>
    <r>
      <rPr>
        <sz val="9"/>
        <rFont val="Verdana"/>
        <family val="2"/>
      </rPr>
      <t>) 134 : Interim Financial Reporting and in accordance to the requirements of paragraph 9.22 and Appendix 9B of the ACE Market Listing Requirements of Bursa Malaysia Securities Berhad (</t>
    </r>
    <r>
      <rPr>
        <b/>
        <sz val="9"/>
        <rFont val="Verdana"/>
        <family val="2"/>
      </rPr>
      <t>"Bursa Malaysia"</t>
    </r>
    <r>
      <rPr>
        <sz val="9"/>
        <rFont val="Verdana"/>
        <family val="2"/>
      </rPr>
      <t>).</t>
    </r>
  </si>
  <si>
    <r>
      <t>The interim financial statements should be read in conjunction with KGB's audited consolidated financial statements for the financial year ended 31 December 2008. These explanatory notes attached to the interim financial statements provide an explanation of events and transactions that are significant to an understanding of the changes in the financial position and performance of the Group since the financial year ended (</t>
    </r>
    <r>
      <rPr>
        <b/>
        <sz val="9"/>
        <rFont val="Verdana"/>
        <family val="2"/>
      </rPr>
      <t>"FYE"</t>
    </r>
    <r>
      <rPr>
        <sz val="9"/>
        <rFont val="Verdana"/>
        <family val="2"/>
      </rPr>
      <t>) 31 December 2008.</t>
    </r>
  </si>
  <si>
    <t>In conjunction with and as an integral part of the listing of KGB on the ACE Market of Bursa Malaysia, the Company is undertaking the following transactions:-</t>
  </si>
  <si>
    <r>
      <t> (a)  proposed public issue of 9,710,000 new ordinary shares of RM0.10 each (</t>
    </r>
    <r>
      <rPr>
        <b/>
        <sz val="9"/>
        <rFont val="Verdana"/>
        <family val="2"/>
      </rPr>
      <t>"Shares"</t>
    </r>
    <r>
      <rPr>
        <sz val="9"/>
        <rFont val="Verdana"/>
        <family val="2"/>
      </rPr>
      <t>) at an indicative issue</t>
    </r>
  </si>
  <si>
    <r>
      <t xml:space="preserve">       price of RM0.53 per Share (</t>
    </r>
    <r>
      <rPr>
        <b/>
        <sz val="9"/>
        <rFont val="Verdana"/>
        <family val="2"/>
      </rPr>
      <t>“Proposed Public Issue”</t>
    </r>
    <r>
      <rPr>
        <sz val="9"/>
        <rFont val="Verdana"/>
        <family val="2"/>
      </rPr>
      <t>) which will be allocated and allotted in the</t>
    </r>
  </si>
  <si>
    <r>
      <t xml:space="preserve">      (iii)  5,941,000 new </t>
    </r>
    <r>
      <rPr>
        <sz val="9"/>
        <rFont val="Verdana"/>
        <family val="2"/>
      </rPr>
      <t>Shares</t>
    </r>
    <r>
      <rPr>
        <sz val="9"/>
        <color indexed="8"/>
        <rFont val="Verdana"/>
        <family val="2"/>
      </rPr>
      <t xml:space="preserve"> by way of private placement to selected investors.</t>
    </r>
  </si>
  <si>
    <r>
      <t>(iii) The company is undertaking an Initial Public Offering (</t>
    </r>
    <r>
      <rPr>
        <b/>
        <sz val="9"/>
        <rFont val="Verdana"/>
        <family val="2"/>
      </rPr>
      <t>"IPO"</t>
    </r>
    <r>
      <rPr>
        <sz val="9"/>
        <rFont val="Verdana"/>
        <family val="2"/>
      </rPr>
      <t>) exercise. In conjunction with the IPO and pursuant to the Company's Prospectus dated 30 October 2009, the Company carried out the Proposed Public Issue and the entire issued and paid-up share capital of the Company comprising 74,710,000 Shares is targetted be listed on the ACE Market of Bursa Malaysia on 25 November 2009.</t>
    </r>
  </si>
  <si>
    <t>In conjunction with the IPO and pursuant to the Company's Prospectus dated 30 October 2009, the Company carried out the Proposed Public Issue and the entire issued and paid-up share capital of the Company comprising 74,710,000 Shares is targetted to be listed on the ACE Market of Bursa Malaysia on 25 November 2009.</t>
  </si>
  <si>
    <t xml:space="preserve">Sgp </t>
  </si>
  <si>
    <t>Twn</t>
  </si>
  <si>
    <t>M'sia</t>
  </si>
  <si>
    <t>PBT</t>
  </si>
  <si>
    <t>PAT</t>
  </si>
  <si>
    <t>1/1/09 to 30/9/09</t>
  </si>
  <si>
    <t>1/1/09 to 31/3/09</t>
  </si>
  <si>
    <t>1/1/09 to 30/6/09</t>
  </si>
  <si>
    <t>1/7/09 to 30/9/09</t>
  </si>
  <si>
    <t>1/4/09 to 30/6/09</t>
  </si>
  <si>
    <t>1/1/08 to 30/9/08</t>
  </si>
  <si>
    <t>1/1/08 to 30/6/08</t>
  </si>
  <si>
    <t>1/1/08 to 31/3/08</t>
  </si>
  <si>
    <t>1/4/08 to 30/6/08</t>
  </si>
  <si>
    <t>1/7/08 to 30/9/08</t>
  </si>
  <si>
    <t xml:space="preserve">Barring any unforeseen adverse change in global economic climate and market conditions, the Board of Directors of KGB is optimistic about the future prospects of the Group after taking into account the recovering outlook of the Semiconductor industry, particularly Wafer Fabrication, FPD and the solar industries, the Group’s competitive advantages and the Group’s commitment to implement their future plans and strategies. </t>
  </si>
  <si>
    <t>In line with the increase in revenue from RM8.7 million in the preceding quarter ended 31 March 2009 to RM17.0 million for the current quarter ended 30 June 2009, the Group has recorded a higher PBT of RM2.8 million for the current quarter under review as compared to PBT of RM1.6 million for the immediate preceding quarter ended 31 March 2009.</t>
  </si>
  <si>
    <r>
      <t>The higher PBT margin as compared to previous corresponding quarter in 2008 is mainly driven by projects with higher margins.</t>
    </r>
    <r>
      <rPr>
        <strike/>
        <sz val="9"/>
        <color indexed="8"/>
        <rFont val="Verdana"/>
        <family val="2"/>
      </rPr>
      <t xml:space="preserve"> </t>
    </r>
  </si>
  <si>
    <r>
      <t>During the current quarter under review, the Group has recorded a profit before taxation (</t>
    </r>
    <r>
      <rPr>
        <b/>
        <sz val="9"/>
        <color indexed="8"/>
        <rFont val="Verdana"/>
        <family val="2"/>
      </rPr>
      <t>"PBT"</t>
    </r>
    <r>
      <rPr>
        <sz val="9"/>
        <color indexed="8"/>
        <rFont val="Verdana"/>
        <family val="2"/>
      </rPr>
      <t xml:space="preserve">) of RM2.8 million on the back of revenue of RM17.0 million. The revenue was slightly higher as compared to previous corresponding quarter in 2008 of RM16.3 million mainly due to increase in revenue contribution from Malaysia operations and the contribution from Singapore operations for the first time. </t>
    </r>
  </si>
  <si>
    <t xml:space="preserve">The higher administrative expenses of RM2.5 million for the 6 months period ended 30 June 2008, as compared to RM1.6 million for the 6 months period ended 30 June 2008 is due mainly to the recognition and payment of directors' fees and benefits in relation to FYE 31 December 2007 in the 6 months period ended 30 June 2008, as well as the provisioning of the group's bonus expenses for the 6 months period ended 30 June 2008.
</t>
  </si>
  <si>
    <t xml:space="preserve">For the 6 month period ended 30 June 2009, the Group achieved a revenue of RM25.7 million, a decrease of 22.6% as compared to RM33.2 million in preceding year. This was mainly due to lower revenue contribution from China and Taiwan operations, arising from the then weaker semiconductor sector there. Despite the decrease in revenue, the PBT margin is higher for the year to date in 2009 as compared to the preceding year to date 2008 mainly due to projects with higher margins. </t>
  </si>
  <si>
    <t>Revenue on contracts is recognised on the percentage of completion method unless the outcome of the contract cannot be reliably determined, in which case revenue on contracts is only recognised to the extent of contract costs incurred that are recoverable. Foreseeable losses, if any, are provided for in full as and when it can be reasonably ascertained that the contract will result in a loss. The stage of completion is determined based on the proportion that the contract costs incurred for work performed to date bear to the estimated total contract costs.</t>
  </si>
  <si>
    <r>
      <t xml:space="preserve">(i) </t>
    </r>
    <r>
      <rPr>
        <sz val="9"/>
        <color indexed="8"/>
        <rFont val="Verdana"/>
        <family val="2"/>
      </rPr>
      <t>On 11 September 2009</t>
    </r>
    <r>
      <rPr>
        <sz val="9"/>
        <color indexed="17"/>
        <rFont val="Verdana"/>
        <family val="2"/>
      </rPr>
      <t>,</t>
    </r>
    <r>
      <rPr>
        <sz val="9"/>
        <rFont val="Verdana"/>
        <family val="2"/>
      </rPr>
      <t xml:space="preserve"> the Company increased its issued and paid-up capital from RM5,000,000 to RM6,500,000 by way of a bonus issue of 1,500,000 new ordinary shares of RM1 each in the ratio of 3 bonus shares for every 10 existing ordinary shares held. The bonus shares were issued by capitalisation of RM599,000 and RM901,000 from the share premium and retained profit accounts respectively. All the new shares issued rank pari passu in all respect with the existing shares of the Company; and</t>
    </r>
  </si>
  <si>
    <t>(ii) On 11 September 2009, the Company subdivided the par value of the ordinary shares of the Company from RM1 per ordinary share to RM0.10 per ordinary share.</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</si>
</sst>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_(* #,##0.0_);_(* \(#,##0.0\);_(* &quot;-&quot;??_);_(@_)"/>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409]dddd\,\ mmmm\ dd\,\ yyyy"/>
    <numFmt numFmtId="192" formatCode="_(* #,##0.000_);_(* \(#,##0.000\);_(* &quot;-&quot;??_);_(@_)"/>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quot;US$&quot;#,##0_);\(&quot;US$&quot;#,##0\)"/>
    <numFmt numFmtId="200" formatCode="&quot;US$&quot;#,##0_);[Red]\(&quot;US$&quot;#,##0\)"/>
    <numFmt numFmtId="201" formatCode="&quot;US$&quot;#,##0.00_);\(&quot;US$&quot;#,##0.00\)"/>
    <numFmt numFmtId="202" formatCode="&quot;US$&quot;#,##0.00_);[Red]\(&quot;US$&quot;#,##0.00\)"/>
    <numFmt numFmtId="203" formatCode="&quot;HK$&quot;#,##0_);\(&quot;HK$&quot;#,##0\)"/>
    <numFmt numFmtId="204" formatCode="&quot;HK$&quot;#,##0_);[Red]\(&quot;HK$&quot;#,##0\)"/>
    <numFmt numFmtId="205" formatCode="&quot;HK$&quot;#,##0.00_);\(&quot;HK$&quot;#,##0.00\)"/>
    <numFmt numFmtId="206" formatCode="&quot;HK$&quot;#,##0.00_);[Red]\(&quot;HK$&quot;#,##0.00\)"/>
    <numFmt numFmtId="207" formatCode="_(&quot;HK$&quot;* #,##0_);_(&quot;HK$&quot;* \(#,##0\);_(&quot;HK$&quot;* &quot;-&quot;_);_(@_)"/>
    <numFmt numFmtId="208" formatCode="_(&quot;HK$&quot;* #,##0.00_);_(&quot;HK$&quot;* \(#,##0.00\);_(&quot;HK$&quot;* &quot;-&quot;??_);_(@_)"/>
    <numFmt numFmtId="209" formatCode="0.0"/>
    <numFmt numFmtId="210" formatCode="_-* #,##0.0_-;\-* #,##0.0_-;_-* &quot;-&quot;?_-;_-@_-"/>
    <numFmt numFmtId="211" formatCode="_(* #,##0.0_);_(* \(#,##0.0\);_(* &quot;-&quot;?_);_(@_)"/>
    <numFmt numFmtId="212" formatCode="_(* #,##0_);_(* \(#,##0\);_(* &quot;-&quot;?_);_(@_)"/>
    <numFmt numFmtId="213" formatCode="_(* #,##0.0000_);_(* \(#,##0.0000\);_(* &quot;-&quot;??_);_(@_)"/>
    <numFmt numFmtId="214" formatCode="_(* #,##0.00000_);_(* \(#,##0.00000\);_(* &quot;-&quot;??_);_(@_)"/>
    <numFmt numFmtId="215" formatCode="[$-409]d\-mmm\-yy;@"/>
    <numFmt numFmtId="216" formatCode="_-* #,##0.0_-;\-* #,##0.0_-;_-* &quot;-&quot;??_-;_-@_-"/>
    <numFmt numFmtId="217" formatCode="_-* #,##0_-;\-* #,##0_-;_-* &quot;-&quot;??_-;_-@_-"/>
  </numFmts>
  <fonts count="41">
    <font>
      <sz val="10"/>
      <name val="Courier New"/>
      <family val="0"/>
    </font>
    <font>
      <sz val="8"/>
      <name val="Courier New"/>
      <family val="3"/>
    </font>
    <font>
      <b/>
      <sz val="9"/>
      <name val="Verdana"/>
      <family val="2"/>
    </font>
    <font>
      <sz val="9"/>
      <name val="Verdana"/>
      <family val="2"/>
    </font>
    <font>
      <u val="single"/>
      <sz val="9"/>
      <color indexed="12"/>
      <name val="Courier New"/>
      <family val="3"/>
    </font>
    <font>
      <u val="single"/>
      <sz val="9"/>
      <color indexed="36"/>
      <name val="Courier New"/>
      <family val="3"/>
    </font>
    <font>
      <b/>
      <i/>
      <sz val="9"/>
      <name val="Verdana"/>
      <family val="2"/>
    </font>
    <font>
      <i/>
      <sz val="9"/>
      <name val="Verdana"/>
      <family val="2"/>
    </font>
    <font>
      <sz val="9"/>
      <color indexed="8"/>
      <name val="Verdana"/>
      <family val="2"/>
    </font>
    <font>
      <vertAlign val="subscript"/>
      <sz val="9"/>
      <color indexed="8"/>
      <name val="Verdana"/>
      <family val="2"/>
    </font>
    <font>
      <b/>
      <sz val="9"/>
      <color indexed="10"/>
      <name val="Verdana"/>
      <family val="2"/>
    </font>
    <font>
      <i/>
      <sz val="9"/>
      <color indexed="62"/>
      <name val="Verdana"/>
      <family val="2"/>
    </font>
    <font>
      <sz val="9"/>
      <color indexed="10"/>
      <name val="Verdana"/>
      <family val="2"/>
    </font>
    <font>
      <u val="singleAccounting"/>
      <strike/>
      <sz val="9"/>
      <color indexed="10"/>
      <name val="Verdana"/>
      <family val="2"/>
    </font>
    <font>
      <b/>
      <sz val="10"/>
      <name val="Courier New"/>
      <family val="3"/>
    </font>
    <font>
      <sz val="10"/>
      <color indexed="62"/>
      <name val="Courier New"/>
      <family val="3"/>
    </font>
    <font>
      <b/>
      <sz val="10"/>
      <color indexed="62"/>
      <name val="Courier New"/>
      <family val="3"/>
    </font>
    <font>
      <sz val="9"/>
      <color indexed="12"/>
      <name val="Verdana"/>
      <family val="2"/>
    </font>
    <font>
      <b/>
      <sz val="9"/>
      <color indexed="8"/>
      <name val="Verdana"/>
      <family val="2"/>
    </font>
    <font>
      <strike/>
      <sz val="9"/>
      <color indexed="8"/>
      <name val="Verdana"/>
      <family val="2"/>
    </font>
    <font>
      <u val="single"/>
      <strike/>
      <sz val="9"/>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7"/>
      <name val="Verdana"/>
      <family val="2"/>
    </font>
    <font>
      <sz val="10"/>
      <color indexed="12"/>
      <name val="Arial"/>
      <family val="2"/>
    </font>
    <fon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79">
    <xf numFmtId="0" fontId="0" fillId="0" borderId="0" xfId="0" applyAlignment="1">
      <alignment/>
    </xf>
    <xf numFmtId="0" fontId="2" fillId="0" borderId="0" xfId="0" applyFont="1" applyAlignment="1">
      <alignment horizontal="center"/>
    </xf>
    <xf numFmtId="0" fontId="3" fillId="0" borderId="0" xfId="0" applyFont="1" applyAlignment="1">
      <alignment/>
    </xf>
    <xf numFmtId="184" fontId="3" fillId="0" borderId="0" xfId="42" applyNumberFormat="1" applyFont="1" applyAlignment="1">
      <alignment/>
    </xf>
    <xf numFmtId="184" fontId="2" fillId="0" borderId="0" xfId="42" applyNumberFormat="1" applyFont="1" applyAlignment="1">
      <alignment horizontal="center"/>
    </xf>
    <xf numFmtId="184" fontId="3" fillId="0" borderId="10" xfId="42" applyNumberFormat="1" applyFont="1" applyBorder="1" applyAlignment="1">
      <alignment/>
    </xf>
    <xf numFmtId="184" fontId="3" fillId="0" borderId="11" xfId="42" applyNumberFormat="1" applyFont="1" applyBorder="1" applyAlignment="1">
      <alignment/>
    </xf>
    <xf numFmtId="0" fontId="3" fillId="0" borderId="0" xfId="0" applyFont="1" applyAlignment="1" quotePrefix="1">
      <alignment/>
    </xf>
    <xf numFmtId="184" fontId="3" fillId="0" borderId="12" xfId="42" applyNumberFormat="1" applyFont="1" applyBorder="1" applyAlignment="1">
      <alignment/>
    </xf>
    <xf numFmtId="184" fontId="3" fillId="0" borderId="0" xfId="42" applyNumberFormat="1" applyFont="1" applyBorder="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justify" vertical="center" wrapText="1"/>
    </xf>
    <xf numFmtId="14" fontId="2" fillId="0" borderId="0" xfId="0" applyNumberFormat="1" applyFont="1" applyAlignment="1">
      <alignment horizontal="center"/>
    </xf>
    <xf numFmtId="0" fontId="2" fillId="0" borderId="0" xfId="0" applyFont="1" applyAlignment="1">
      <alignment/>
    </xf>
    <xf numFmtId="184" fontId="3" fillId="0" borderId="13" xfId="42" applyNumberFormat="1" applyFont="1" applyBorder="1" applyAlignment="1">
      <alignment/>
    </xf>
    <xf numFmtId="0" fontId="2" fillId="0" borderId="0" xfId="0" applyFont="1" applyAlignment="1" quotePrefix="1">
      <alignment/>
    </xf>
    <xf numFmtId="0" fontId="3" fillId="0" borderId="0" xfId="0" applyFont="1" applyBorder="1" applyAlignment="1">
      <alignment/>
    </xf>
    <xf numFmtId="0" fontId="3" fillId="0" borderId="0" xfId="0" applyFont="1" applyAlignment="1">
      <alignment horizontal="left" indent="1"/>
    </xf>
    <xf numFmtId="0" fontId="3" fillId="0" borderId="0" xfId="0" applyFont="1" applyAlignment="1">
      <alignment vertical="center" wrapText="1"/>
    </xf>
    <xf numFmtId="184" fontId="2" fillId="0" borderId="0" xfId="42" applyNumberFormat="1" applyFont="1" applyAlignment="1">
      <alignment/>
    </xf>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wrapText="1"/>
    </xf>
    <xf numFmtId="184" fontId="3" fillId="0" borderId="14" xfId="42" applyNumberFormat="1" applyFont="1" applyBorder="1" applyAlignment="1">
      <alignment/>
    </xf>
    <xf numFmtId="184" fontId="3" fillId="0" borderId="15" xfId="42" applyNumberFormat="1" applyFont="1" applyBorder="1" applyAlignment="1">
      <alignment/>
    </xf>
    <xf numFmtId="184" fontId="3" fillId="0" borderId="16" xfId="0" applyNumberFormat="1" applyFont="1" applyBorder="1" applyAlignment="1">
      <alignment/>
    </xf>
    <xf numFmtId="0" fontId="3" fillId="0" borderId="17" xfId="0" applyFont="1" applyBorder="1" applyAlignment="1">
      <alignment/>
    </xf>
    <xf numFmtId="184" fontId="3" fillId="0" borderId="0" xfId="0" applyNumberFormat="1" applyFont="1"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left"/>
    </xf>
    <xf numFmtId="0" fontId="2" fillId="0" borderId="0" xfId="0" applyFont="1" applyFill="1" applyAlignment="1" quotePrefix="1">
      <alignment horizontal="left"/>
    </xf>
    <xf numFmtId="184" fontId="3" fillId="0" borderId="0" xfId="42" applyNumberFormat="1" applyFont="1" applyFill="1" applyAlignment="1">
      <alignment/>
    </xf>
    <xf numFmtId="215" fontId="2" fillId="0" borderId="0" xfId="0" applyNumberFormat="1" applyFont="1" applyFill="1" applyAlignment="1" quotePrefix="1">
      <alignment horizontal="center"/>
    </xf>
    <xf numFmtId="15" fontId="2" fillId="0" borderId="0" xfId="0" applyNumberFormat="1" applyFont="1" applyFill="1" applyAlignment="1" quotePrefix="1">
      <alignment horizontal="center"/>
    </xf>
    <xf numFmtId="184" fontId="3" fillId="0" borderId="18" xfId="42" applyNumberFormat="1" applyFont="1" applyFill="1" applyBorder="1" applyAlignment="1">
      <alignment horizontal="center"/>
    </xf>
    <xf numFmtId="184" fontId="3" fillId="0" borderId="0" xfId="42" applyNumberFormat="1" applyFont="1" applyFill="1" applyAlignment="1">
      <alignment horizontal="center"/>
    </xf>
    <xf numFmtId="43" fontId="3" fillId="0" borderId="18" xfId="42" applyFont="1" applyFill="1" applyBorder="1" applyAlignment="1">
      <alignment horizontal="center"/>
    </xf>
    <xf numFmtId="43" fontId="3" fillId="0" borderId="0" xfId="42" applyFont="1" applyFill="1" applyBorder="1" applyAlignment="1">
      <alignment horizontal="center"/>
    </xf>
    <xf numFmtId="43" fontId="3" fillId="0" borderId="0" xfId="0" applyNumberFormat="1" applyFont="1" applyFill="1" applyBorder="1" applyAlignment="1">
      <alignment horizontal="center"/>
    </xf>
    <xf numFmtId="0" fontId="3" fillId="0" borderId="0" xfId="0" applyFont="1" applyFill="1" applyAlignment="1">
      <alignment horizontal="justify" vertical="center" wrapText="1"/>
    </xf>
    <xf numFmtId="0" fontId="3" fillId="0" borderId="0" xfId="0" applyFont="1" applyFill="1" applyAlignment="1">
      <alignment vertical="center" wrapText="1"/>
    </xf>
    <xf numFmtId="14" fontId="2" fillId="0" borderId="0" xfId="0" applyNumberFormat="1" applyFont="1" applyAlignment="1" quotePrefix="1">
      <alignment horizontal="center"/>
    </xf>
    <xf numFmtId="184" fontId="2" fillId="0" borderId="0" xfId="42" applyNumberFormat="1" applyFont="1" applyAlignment="1" quotePrefix="1">
      <alignment horizontal="center"/>
    </xf>
    <xf numFmtId="0" fontId="2" fillId="0" borderId="0" xfId="0" applyFont="1" applyFill="1" applyAlignment="1">
      <alignment horizontal="center"/>
    </xf>
    <xf numFmtId="0" fontId="6" fillId="0" borderId="0" xfId="0" applyFont="1" applyFill="1" applyAlignment="1" quotePrefix="1">
      <alignment horizontal="left"/>
    </xf>
    <xf numFmtId="0" fontId="7" fillId="0" borderId="0" xfId="0" applyFont="1" applyFill="1" applyAlignment="1">
      <alignment horizontal="justify" vertical="center" wrapText="1"/>
    </xf>
    <xf numFmtId="0" fontId="7" fillId="0" borderId="0" xfId="0" applyFont="1" applyFill="1" applyAlignment="1">
      <alignment/>
    </xf>
    <xf numFmtId="0" fontId="3" fillId="0" borderId="0" xfId="0" applyFont="1" applyFill="1" applyAlignment="1">
      <alignment wrapText="1"/>
    </xf>
    <xf numFmtId="0" fontId="2" fillId="0" borderId="0" xfId="0" applyFont="1" applyAlignment="1">
      <alignment vertical="center" wrapText="1"/>
    </xf>
    <xf numFmtId="43" fontId="3" fillId="0" borderId="18" xfId="42" applyFont="1" applyFill="1" applyBorder="1" applyAlignment="1">
      <alignment horizontal="right"/>
    </xf>
    <xf numFmtId="184" fontId="3" fillId="0" borderId="0" xfId="42" applyNumberFormat="1" applyFont="1" applyAlignment="1" quotePrefix="1">
      <alignment/>
    </xf>
    <xf numFmtId="184" fontId="3" fillId="0" borderId="0" xfId="42" applyNumberFormat="1" applyFont="1" applyAlignment="1">
      <alignment horizontal="right"/>
    </xf>
    <xf numFmtId="184" fontId="3" fillId="0" borderId="19" xfId="42" applyNumberFormat="1" applyFont="1" applyBorder="1" applyAlignment="1">
      <alignment/>
    </xf>
    <xf numFmtId="184" fontId="3" fillId="0" borderId="20" xfId="0" applyNumberFormat="1" applyFont="1" applyBorder="1" applyAlignment="1">
      <alignment/>
    </xf>
    <xf numFmtId="184" fontId="3" fillId="0" borderId="17" xfId="0" applyNumberFormat="1" applyFont="1" applyBorder="1" applyAlignment="1">
      <alignment/>
    </xf>
    <xf numFmtId="184" fontId="2" fillId="0" borderId="11" xfId="42" applyNumberFormat="1" applyFont="1" applyBorder="1" applyAlignment="1">
      <alignment/>
    </xf>
    <xf numFmtId="184" fontId="2" fillId="0" borderId="0" xfId="42" applyNumberFormat="1" applyFont="1" applyBorder="1" applyAlignment="1">
      <alignment/>
    </xf>
    <xf numFmtId="184" fontId="2" fillId="0" borderId="16" xfId="42" applyNumberFormat="1" applyFont="1" applyBorder="1" applyAlignment="1">
      <alignment/>
    </xf>
    <xf numFmtId="184" fontId="2" fillId="0" borderId="20" xfId="42" applyNumberFormat="1" applyFont="1" applyBorder="1" applyAlignment="1">
      <alignment/>
    </xf>
    <xf numFmtId="184" fontId="2" fillId="0" borderId="17" xfId="42" applyNumberFormat="1" applyFont="1" applyBorder="1" applyAlignment="1">
      <alignment/>
    </xf>
    <xf numFmtId="0" fontId="10" fillId="0" borderId="0" xfId="0" applyFont="1" applyFill="1" applyAlignment="1">
      <alignment/>
    </xf>
    <xf numFmtId="184" fontId="0" fillId="0" borderId="0" xfId="42" applyNumberFormat="1" applyFont="1" applyAlignment="1">
      <alignment/>
    </xf>
    <xf numFmtId="184" fontId="0" fillId="0" borderId="0" xfId="42" applyNumberFormat="1" applyFont="1" applyBorder="1" applyAlignment="1">
      <alignment/>
    </xf>
    <xf numFmtId="184" fontId="3" fillId="0" borderId="0" xfId="0" applyNumberFormat="1" applyFont="1" applyBorder="1" applyAlignment="1">
      <alignment/>
    </xf>
    <xf numFmtId="0" fontId="11" fillId="0" borderId="0" xfId="0" applyFont="1" applyAlignment="1">
      <alignment/>
    </xf>
    <xf numFmtId="0" fontId="3" fillId="0" borderId="0" xfId="0" applyFont="1" applyFill="1" applyAlignment="1">
      <alignment horizontal="center"/>
    </xf>
    <xf numFmtId="0" fontId="3" fillId="0" borderId="0" xfId="0" applyFont="1" applyFill="1" applyAlignment="1">
      <alignment horizontal="justify" vertical="top" wrapText="1"/>
    </xf>
    <xf numFmtId="0" fontId="2" fillId="0" borderId="0" xfId="0" applyFont="1" applyFill="1" applyAlignment="1" quotePrefix="1">
      <alignment/>
    </xf>
    <xf numFmtId="0" fontId="7" fillId="0" borderId="0" xfId="0" applyFont="1" applyFill="1" applyBorder="1" applyAlignment="1">
      <alignment horizontal="justify" vertical="center" wrapText="1"/>
    </xf>
    <xf numFmtId="0" fontId="2" fillId="0" borderId="0" xfId="0" applyFont="1" applyFill="1" applyBorder="1" applyAlignment="1">
      <alignment horizontal="center"/>
    </xf>
    <xf numFmtId="184" fontId="3" fillId="0" borderId="0" xfId="42" applyNumberFormat="1" applyFont="1" applyAlignment="1">
      <alignment horizontal="center"/>
    </xf>
    <xf numFmtId="184" fontId="3" fillId="0" borderId="10" xfId="42" applyNumberFormat="1" applyFont="1" applyBorder="1" applyAlignment="1">
      <alignment horizontal="center"/>
    </xf>
    <xf numFmtId="184" fontId="3" fillId="0" borderId="12" xfId="42" applyNumberFormat="1" applyFont="1" applyBorder="1" applyAlignment="1">
      <alignment horizontal="center"/>
    </xf>
    <xf numFmtId="184" fontId="3" fillId="0" borderId="15" xfId="42" applyNumberFormat="1" applyFont="1" applyBorder="1" applyAlignment="1">
      <alignment horizontal="center"/>
    </xf>
    <xf numFmtId="184" fontId="3" fillId="0" borderId="18" xfId="42" applyNumberFormat="1" applyFont="1" applyBorder="1" applyAlignment="1">
      <alignment horizontal="center"/>
    </xf>
    <xf numFmtId="0" fontId="3" fillId="0" borderId="0" xfId="0" applyFont="1" applyFill="1" applyAlignment="1">
      <alignment horizontal="left" wrapText="1"/>
    </xf>
    <xf numFmtId="0" fontId="3" fillId="0" borderId="0" xfId="0" applyFont="1" applyFill="1" applyAlignment="1">
      <alignment horizontal="left" vertical="center" wrapText="1"/>
    </xf>
    <xf numFmtId="184" fontId="3" fillId="0" borderId="10" xfId="42" applyNumberFormat="1" applyFont="1" applyFill="1" applyBorder="1" applyAlignment="1">
      <alignment/>
    </xf>
    <xf numFmtId="184" fontId="3" fillId="0" borderId="11" xfId="42" applyNumberFormat="1" applyFont="1" applyFill="1" applyBorder="1" applyAlignment="1">
      <alignment/>
    </xf>
    <xf numFmtId="43" fontId="3" fillId="0" borderId="0" xfId="42" applyFont="1" applyFill="1" applyBorder="1" applyAlignment="1" quotePrefix="1">
      <alignment horizontal="center"/>
    </xf>
    <xf numFmtId="184" fontId="3" fillId="0" borderId="0" xfId="42" applyNumberFormat="1" applyFont="1" applyFill="1" applyBorder="1" applyAlignment="1">
      <alignment horizontal="center"/>
    </xf>
    <xf numFmtId="0" fontId="2" fillId="0" borderId="0" xfId="0" applyFont="1" applyFill="1" applyAlignment="1">
      <alignment horizontal="justify" vertical="center"/>
    </xf>
    <xf numFmtId="184" fontId="3" fillId="0" borderId="18" xfId="42" applyNumberFormat="1" applyFont="1" applyFill="1" applyBorder="1" applyAlignment="1">
      <alignment/>
    </xf>
    <xf numFmtId="43" fontId="3" fillId="0" borderId="0" xfId="42" applyFont="1" applyAlignment="1">
      <alignment/>
    </xf>
    <xf numFmtId="0" fontId="3" fillId="0" borderId="0" xfId="0" applyFont="1" applyAlignment="1">
      <alignment horizontal="left" vertical="center" wrapText="1"/>
    </xf>
    <xf numFmtId="0" fontId="3" fillId="0" borderId="0" xfId="0" applyFont="1" applyFill="1" applyAlignment="1" quotePrefix="1">
      <alignment/>
    </xf>
    <xf numFmtId="0" fontId="3" fillId="0" borderId="10" xfId="0" applyFont="1" applyFill="1" applyBorder="1" applyAlignment="1">
      <alignment/>
    </xf>
    <xf numFmtId="0" fontId="0" fillId="0" borderId="0" xfId="0" applyFill="1" applyAlignment="1">
      <alignment/>
    </xf>
    <xf numFmtId="43" fontId="7" fillId="0" borderId="0" xfId="0" applyNumberFormat="1"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xf>
    <xf numFmtId="184" fontId="2" fillId="0" borderId="0" xfId="42" applyNumberFormat="1" applyFont="1" applyFill="1" applyAlignment="1">
      <alignment horizontal="center"/>
    </xf>
    <xf numFmtId="184" fontId="2" fillId="0" borderId="18" xfId="42" applyNumberFormat="1" applyFont="1" applyFill="1" applyBorder="1" applyAlignment="1">
      <alignment horizontal="center"/>
    </xf>
    <xf numFmtId="0" fontId="2" fillId="0" borderId="10" xfId="0" applyFont="1" applyFill="1" applyBorder="1" applyAlignment="1">
      <alignment horizontal="center"/>
    </xf>
    <xf numFmtId="184" fontId="2" fillId="0" borderId="10" xfId="42" applyNumberFormat="1" applyFont="1" applyFill="1" applyBorder="1" applyAlignment="1">
      <alignment horizontal="center"/>
    </xf>
    <xf numFmtId="184" fontId="2" fillId="0" borderId="11" xfId="42" applyNumberFormat="1" applyFont="1" applyFill="1" applyBorder="1" applyAlignment="1">
      <alignment horizontal="center"/>
    </xf>
    <xf numFmtId="184" fontId="3" fillId="0" borderId="0" xfId="42" applyNumberFormat="1" applyFont="1" applyFill="1" applyBorder="1" applyAlignment="1">
      <alignment/>
    </xf>
    <xf numFmtId="184" fontId="2" fillId="0" borderId="0" xfId="42" applyNumberFormat="1" applyFont="1" applyFill="1" applyBorder="1" applyAlignment="1">
      <alignment horizontal="center"/>
    </xf>
    <xf numFmtId="184" fontId="3" fillId="0" borderId="10" xfId="42" applyNumberFormat="1" applyFont="1" applyFill="1" applyBorder="1" applyAlignment="1">
      <alignment horizontal="center"/>
    </xf>
    <xf numFmtId="184" fontId="3" fillId="0" borderId="0" xfId="0" applyNumberFormat="1" applyFont="1" applyFill="1" applyAlignment="1">
      <alignment/>
    </xf>
    <xf numFmtId="184" fontId="3" fillId="0" borderId="0" xfId="0" applyNumberFormat="1" applyFont="1" applyFill="1" applyBorder="1" applyAlignment="1">
      <alignment/>
    </xf>
    <xf numFmtId="0" fontId="3" fillId="0" borderId="0" xfId="57" applyFont="1" applyAlignment="1">
      <alignment horizontal="left" wrapText="1"/>
      <protection/>
    </xf>
    <xf numFmtId="0" fontId="12" fillId="0" borderId="0" xfId="0" applyFont="1" applyAlignment="1" quotePrefix="1">
      <alignment/>
    </xf>
    <xf numFmtId="0" fontId="7" fillId="0" borderId="0" xfId="0" applyFont="1" applyAlignment="1">
      <alignment/>
    </xf>
    <xf numFmtId="0" fontId="7" fillId="0" borderId="0" xfId="0" applyFont="1" applyAlignment="1" quotePrefix="1">
      <alignment/>
    </xf>
    <xf numFmtId="0" fontId="3" fillId="0" borderId="18" xfId="0" applyFont="1" applyFill="1" applyBorder="1" applyAlignment="1">
      <alignment/>
    </xf>
    <xf numFmtId="184" fontId="3" fillId="0" borderId="0" xfId="42" applyNumberFormat="1" applyFont="1" applyFill="1" applyBorder="1" applyAlignment="1">
      <alignment horizontal="right"/>
    </xf>
    <xf numFmtId="0" fontId="3" fillId="0" borderId="0" xfId="57" applyFont="1" applyAlignment="1">
      <alignment horizontal="left" vertical="center" wrapText="1"/>
      <protection/>
    </xf>
    <xf numFmtId="0" fontId="3" fillId="0" borderId="0" xfId="57" applyFont="1" applyFill="1" applyAlignment="1">
      <alignment horizontal="left" wrapText="1"/>
      <protection/>
    </xf>
    <xf numFmtId="0" fontId="3" fillId="0" borderId="0" xfId="57" applyFont="1" applyFill="1" applyAlignment="1">
      <alignment horizontal="center" wrapText="1"/>
      <protection/>
    </xf>
    <xf numFmtId="0" fontId="3" fillId="0" borderId="0" xfId="57" applyFont="1" applyAlignment="1">
      <alignment horizontal="justify" vertical="center" wrapText="1"/>
      <protection/>
    </xf>
    <xf numFmtId="0" fontId="8" fillId="0" borderId="0" xfId="0" applyFont="1" applyAlignment="1">
      <alignment/>
    </xf>
    <xf numFmtId="0" fontId="3" fillId="0" borderId="0" xfId="57" applyFont="1">
      <alignment/>
      <protection/>
    </xf>
    <xf numFmtId="0" fontId="3" fillId="0" borderId="0" xfId="57" applyFont="1" applyFill="1">
      <alignment/>
      <protection/>
    </xf>
    <xf numFmtId="43" fontId="3" fillId="0" borderId="0" xfId="42" applyFont="1" applyFill="1" applyAlignment="1">
      <alignment horizontal="left" wrapText="1"/>
    </xf>
    <xf numFmtId="184" fontId="3" fillId="0" borderId="0" xfId="42" applyNumberFormat="1" applyFont="1" applyFill="1" applyAlignment="1">
      <alignment horizontal="left" wrapText="1"/>
    </xf>
    <xf numFmtId="184" fontId="3" fillId="0" borderId="12" xfId="42" applyNumberFormat="1" applyFont="1" applyFill="1" applyBorder="1" applyAlignment="1">
      <alignment horizontal="left" wrapText="1"/>
    </xf>
    <xf numFmtId="184" fontId="3" fillId="0" borderId="0" xfId="57" applyNumberFormat="1" applyFont="1" applyFill="1" applyAlignment="1">
      <alignment horizontal="left" wrapText="1"/>
      <protection/>
    </xf>
    <xf numFmtId="184" fontId="3" fillId="0" borderId="12" xfId="57" applyNumberFormat="1" applyFont="1" applyFill="1" applyBorder="1" applyAlignment="1">
      <alignment horizontal="left" wrapText="1"/>
      <protection/>
    </xf>
    <xf numFmtId="184" fontId="3" fillId="0" borderId="18" xfId="57" applyNumberFormat="1" applyFont="1" applyFill="1" applyBorder="1" applyAlignment="1">
      <alignment horizontal="left" wrapText="1"/>
      <protection/>
    </xf>
    <xf numFmtId="0" fontId="8" fillId="0" borderId="0" xfId="0" applyFont="1" applyAlignment="1">
      <alignment/>
    </xf>
    <xf numFmtId="0" fontId="10" fillId="0" borderId="0" xfId="0" applyFont="1" applyFill="1" applyAlignment="1">
      <alignment horizontal="left" vertical="center"/>
    </xf>
    <xf numFmtId="0" fontId="0" fillId="0" borderId="0" xfId="0" applyFont="1" applyAlignment="1">
      <alignment/>
    </xf>
    <xf numFmtId="0" fontId="0" fillId="0" borderId="0" xfId="0" applyFont="1" applyAlignment="1">
      <alignment horizontal="center"/>
    </xf>
    <xf numFmtId="3" fontId="0" fillId="0" borderId="0" xfId="0" applyNumberFormat="1" applyAlignment="1">
      <alignment/>
    </xf>
    <xf numFmtId="0" fontId="14" fillId="0" borderId="0" xfId="0" applyFont="1" applyAlignment="1">
      <alignment horizontal="center"/>
    </xf>
    <xf numFmtId="0" fontId="14" fillId="0" borderId="0" xfId="0" applyFont="1" applyAlignment="1">
      <alignment/>
    </xf>
    <xf numFmtId="3" fontId="14"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6" fillId="0" borderId="0" xfId="0" applyFont="1" applyAlignment="1">
      <alignment horizontal="center"/>
    </xf>
    <xf numFmtId="0" fontId="16" fillId="0" borderId="0" xfId="0" applyFont="1" applyAlignment="1">
      <alignment/>
    </xf>
    <xf numFmtId="3" fontId="15" fillId="0" borderId="0" xfId="0" applyNumberFormat="1" applyFont="1" applyAlignment="1">
      <alignment/>
    </xf>
    <xf numFmtId="3" fontId="16" fillId="0" borderId="0" xfId="0" applyNumberFormat="1" applyFont="1" applyAlignment="1">
      <alignment/>
    </xf>
    <xf numFmtId="0" fontId="17" fillId="0" borderId="0" xfId="0" applyFont="1" applyFill="1" applyAlignment="1">
      <alignment horizontal="left" vertical="center" wrapText="1"/>
    </xf>
    <xf numFmtId="0" fontId="8" fillId="0" borderId="0" xfId="0" applyFont="1" applyFill="1" applyAlignment="1">
      <alignment horizontal="left" wrapText="1"/>
    </xf>
    <xf numFmtId="0" fontId="10" fillId="0" borderId="0" xfId="0" applyFont="1" applyFill="1" applyAlignment="1">
      <alignment horizontal="left"/>
    </xf>
    <xf numFmtId="0" fontId="10" fillId="0" borderId="0" xfId="0" applyFont="1" applyFill="1" applyAlignment="1">
      <alignment horizontal="left" wrapText="1"/>
    </xf>
    <xf numFmtId="184" fontId="8" fillId="0" borderId="0" xfId="0" applyNumberFormat="1" applyFont="1" applyFill="1" applyAlignment="1">
      <alignment/>
    </xf>
    <xf numFmtId="184" fontId="13" fillId="0" borderId="0" xfId="42" applyNumberFormat="1" applyFont="1" applyFill="1" applyAlignment="1">
      <alignment/>
    </xf>
    <xf numFmtId="184" fontId="8" fillId="0" borderId="0" xfId="42" applyNumberFormat="1" applyFont="1" applyFill="1" applyAlignment="1">
      <alignment/>
    </xf>
    <xf numFmtId="0" fontId="39" fillId="0" borderId="0" xfId="0" applyFont="1" applyAlignment="1">
      <alignment/>
    </xf>
    <xf numFmtId="0" fontId="7" fillId="0" borderId="0" xfId="0" applyFont="1" applyFill="1" applyBorder="1" applyAlignment="1">
      <alignment horizontal="justify" vertical="center" wrapText="1"/>
    </xf>
    <xf numFmtId="0" fontId="7" fillId="0" borderId="0" xfId="57" applyFont="1" applyFill="1" applyAlignment="1">
      <alignment horizontal="justify" vertical="center" wrapText="1"/>
      <protection/>
    </xf>
    <xf numFmtId="0" fontId="2" fillId="0" borderId="0" xfId="0" applyFont="1" applyFill="1" applyAlignment="1">
      <alignment horizontal="center"/>
    </xf>
    <xf numFmtId="0" fontId="3" fillId="0" borderId="0" xfId="0" applyFont="1" applyFill="1" applyAlignment="1">
      <alignment horizontal="left" vertical="center" wrapText="1"/>
    </xf>
    <xf numFmtId="0" fontId="8" fillId="0" borderId="0" xfId="0" applyFont="1" applyFill="1" applyAlignment="1">
      <alignment horizontal="justify" vertical="top" wrapText="1"/>
    </xf>
    <xf numFmtId="0" fontId="40" fillId="0" borderId="0" xfId="0" applyFont="1" applyFill="1" applyAlignment="1">
      <alignment horizontal="left"/>
    </xf>
    <xf numFmtId="0" fontId="3" fillId="0" borderId="0" xfId="0" applyFont="1" applyFill="1" applyAlignment="1">
      <alignment wrapText="1"/>
    </xf>
    <xf numFmtId="0" fontId="2" fillId="0" borderId="0" xfId="0" applyFont="1" applyAlignment="1">
      <alignment horizontal="left" vertical="center" wrapText="1"/>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wrapText="1"/>
    </xf>
    <xf numFmtId="0" fontId="2" fillId="0" borderId="0" xfId="0" applyFont="1" applyAlignment="1">
      <alignment vertical="center" wrapText="1"/>
    </xf>
    <xf numFmtId="0" fontId="3" fillId="0" borderId="0" xfId="0" applyFont="1" applyAlignment="1">
      <alignment horizontal="justify" vertical="center"/>
    </xf>
    <xf numFmtId="184" fontId="2" fillId="0" borderId="0" xfId="42" applyNumberFormat="1" applyFont="1" applyAlignment="1">
      <alignment horizontal="center"/>
    </xf>
    <xf numFmtId="0" fontId="3" fillId="0" borderId="0" xfId="0" applyFont="1" applyAlignment="1">
      <alignment horizontal="left" vertical="center" wrapText="1"/>
    </xf>
    <xf numFmtId="0" fontId="3" fillId="0" borderId="0" xfId="57" applyFont="1" applyAlignment="1">
      <alignment horizontal="left" wrapText="1"/>
      <protection/>
    </xf>
    <xf numFmtId="0" fontId="3" fillId="0" borderId="0" xfId="0" applyFont="1" applyFill="1" applyAlignment="1">
      <alignment horizontal="justify" vertical="center" wrapText="1"/>
    </xf>
    <xf numFmtId="0" fontId="8" fillId="0" borderId="0" xfId="0" applyFont="1" applyFill="1" applyAlignment="1">
      <alignment horizontal="left" wrapText="1"/>
    </xf>
    <xf numFmtId="0" fontId="3" fillId="0" borderId="0" xfId="57" applyFont="1" applyFill="1" applyAlignment="1">
      <alignment horizontal="left" wrapText="1"/>
      <protection/>
    </xf>
    <xf numFmtId="0" fontId="8" fillId="0" borderId="0" xfId="0" applyFont="1" applyAlignment="1">
      <alignment horizontal="left" wrapText="1"/>
    </xf>
    <xf numFmtId="0" fontId="7" fillId="0" borderId="0" xfId="0" applyFont="1" applyFill="1" applyAlignment="1">
      <alignment horizontal="justify" vertical="center" wrapText="1"/>
    </xf>
    <xf numFmtId="0" fontId="3" fillId="0" borderId="0" xfId="0" applyFont="1" applyFill="1" applyAlignment="1">
      <alignment horizontal="left" wrapText="1"/>
    </xf>
    <xf numFmtId="0" fontId="3" fillId="0" borderId="0" xfId="0" applyFont="1" applyAlignment="1">
      <alignment horizontal="justify" vertical="center" wrapText="1"/>
    </xf>
    <xf numFmtId="0" fontId="3" fillId="0" borderId="0" xfId="57" applyFont="1" applyAlignment="1">
      <alignment horizontal="left" vertical="center" wrapText="1"/>
      <protection/>
    </xf>
    <xf numFmtId="0" fontId="3" fillId="0" borderId="0" xfId="0" applyFont="1" applyFill="1" applyAlignment="1">
      <alignment horizontal="left" wrapText="1"/>
    </xf>
    <xf numFmtId="0" fontId="3"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vertical="center" wrapText="1"/>
    </xf>
    <xf numFmtId="0" fontId="8" fillId="0" borderId="0" xfId="0" applyFont="1" applyFill="1" applyAlignment="1">
      <alignment horizontal="justify" vertical="center" wrapText="1"/>
    </xf>
    <xf numFmtId="0" fontId="3" fillId="0" borderId="0" xfId="0" applyFont="1" applyFill="1" applyAlignment="1">
      <alignment horizontal="justify" wrapText="1"/>
    </xf>
    <xf numFmtId="0" fontId="8" fillId="0" borderId="0" xfId="0" applyFont="1" applyFill="1" applyAlignment="1">
      <alignment horizontal="justify" wrapText="1"/>
    </xf>
    <xf numFmtId="0" fontId="3" fillId="0" borderId="0" xfId="57" applyFont="1" applyFill="1" applyAlignment="1">
      <alignment horizontal="justify" vertical="center" wrapText="1"/>
      <protection/>
    </xf>
    <xf numFmtId="0" fontId="15" fillId="0" borderId="0" xfId="0" applyFont="1" applyAlignment="1" quotePrefix="1">
      <alignment horizontal="center"/>
    </xf>
    <xf numFmtId="0" fontId="0" fillId="0" borderId="0" xfId="0" applyFont="1"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237</xdr:row>
      <xdr:rowOff>133350</xdr:rowOff>
    </xdr:from>
    <xdr:to>
      <xdr:col>17</xdr:col>
      <xdr:colOff>285750</xdr:colOff>
      <xdr:row>244</xdr:row>
      <xdr:rowOff>95250</xdr:rowOff>
    </xdr:to>
    <xdr:sp>
      <xdr:nvSpPr>
        <xdr:cNvPr id="1" name="TextBox 3"/>
        <xdr:cNvSpPr txBox="1">
          <a:spLocks noChangeArrowheads="1"/>
        </xdr:cNvSpPr>
      </xdr:nvSpPr>
      <xdr:spPr>
        <a:xfrm>
          <a:off x="7591425" y="39804975"/>
          <a:ext cx="6238875"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TY\AppData\Local\Microsoft\Windows\Temporary%20Internet%20Files\Content.Outlook\TJXRPVR9\06%2009'Mgt%20AC-%20R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Outlook\ARHWJ00P\KGB%20-%20Group%20%20C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Outlook\ARHWJ00P\CTY\Kelington\KEB%2030.6.2008\Consol\conso%20financial%20statement%20-%2025.8.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Outlook\ARHWJ00P\CTY\Kelington\KEB%2030.6.2008\Consol\KESB%20Consol%20Notes%2030.6.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 Cons"/>
      <sheetName val="KGB"/>
      <sheetName val="KTSB"/>
      <sheetName val="KEMY"/>
      <sheetName val="KESGP"/>
      <sheetName val="KETW"/>
      <sheetName val="KESH"/>
      <sheetName val="T. Debt"/>
      <sheetName val="T. Cred. "/>
      <sheetName val="Cash &amp; Bank"/>
      <sheetName val="Cash Flow"/>
      <sheetName val="Details KESB"/>
      <sheetName val="Sheet3"/>
      <sheetName val="Group Cash Flow"/>
    </sheetNames>
    <sheetDataSet>
      <sheetData sheetId="0">
        <row r="8">
          <cell r="G8">
            <v>0.104</v>
          </cell>
          <cell r="Q8">
            <v>0.516</v>
          </cell>
        </row>
        <row r="24">
          <cell r="E24">
            <v>12408.5</v>
          </cell>
          <cell r="G24">
            <v>99872</v>
          </cell>
          <cell r="M24">
            <v>2478.3</v>
          </cell>
          <cell r="Q24">
            <v>3021.3</v>
          </cell>
        </row>
        <row r="30">
          <cell r="E30">
            <v>23296.26</v>
          </cell>
          <cell r="G30">
            <v>8239</v>
          </cell>
          <cell r="M30">
            <v>106048.17</v>
          </cell>
          <cell r="Q30">
            <v>16726.4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30.9.2009"/>
      <sheetName val="Group CF-30.9.2009"/>
      <sheetName val="Group CF-30.9.2008"/>
      <sheetName val="Group CF-30.6.2009"/>
      <sheetName val="Note-30.6.2009"/>
    </sheetNames>
    <sheetDataSet>
      <sheetData sheetId="4">
        <row r="16">
          <cell r="G16">
            <v>41960.36</v>
          </cell>
          <cell r="Q16">
            <v>119896.728</v>
          </cell>
          <cell r="W16">
            <v>1504.152</v>
          </cell>
        </row>
        <row r="46">
          <cell r="G46">
            <v>3763.5519999999997</v>
          </cell>
          <cell r="I46">
            <v>0</v>
          </cell>
          <cell r="K46">
            <v>1280611.87</v>
          </cell>
          <cell r="Q46">
            <v>18002.724000000002</v>
          </cell>
          <cell r="S46">
            <v>6267.34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IS"/>
      <sheetName val="BS Shanghai"/>
      <sheetName val="IS Shanghai"/>
      <sheetName val="AJE Shanghai"/>
      <sheetName val="Exchg rate"/>
      <sheetName val="AJE Conso"/>
    </sheetNames>
    <sheetDataSet>
      <sheetData sheetId="1">
        <row r="25">
          <cell r="J25">
            <v>-1426.212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Rate"/>
      <sheetName val="RPT"/>
      <sheetName val="Notes-KE"/>
      <sheetName val="Notes-Consol"/>
      <sheetName val="Contract Customers"/>
      <sheetName val="Credit risks"/>
      <sheetName val="GW"/>
      <sheetName val="Review of GW"/>
      <sheetName val="TaxRecon-KE"/>
      <sheetName val="TaxRecon-Consol"/>
      <sheetName val="PPE-KE"/>
      <sheetName val="PPE-Shanghai"/>
      <sheetName val="PPE-KEM"/>
      <sheetName val="PPE-Consol"/>
      <sheetName val="Contract Customers 05 (R)"/>
      <sheetName val="Acq of subsi"/>
      <sheetName val="Disp of subsi"/>
      <sheetName val="Disposal"/>
    </sheetNames>
    <sheetDataSet>
      <sheetData sheetId="2">
        <row r="23">
          <cell r="G23">
            <v>668.3840833333335</v>
          </cell>
        </row>
        <row r="24">
          <cell r="G24">
            <v>11918.3295</v>
          </cell>
        </row>
        <row r="39">
          <cell r="G39">
            <v>-1231.8334333333337</v>
          </cell>
        </row>
      </sheetData>
      <sheetData sheetId="3">
        <row r="41">
          <cell r="K41">
            <v>-8578.798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view="pageBreakPreview" zoomScale="70" zoomScaleNormal="90" zoomScaleSheetLayoutView="70" zoomScalePageLayoutView="0" workbookViewId="0" topLeftCell="A1">
      <selection activeCell="E21" sqref="E21"/>
    </sheetView>
  </sheetViews>
  <sheetFormatPr defaultColWidth="9.00390625" defaultRowHeight="13.5"/>
  <cols>
    <col min="1" max="1" width="4.625" style="2" customWidth="1"/>
    <col min="2" max="2" width="15.50390625" style="2" customWidth="1"/>
    <col min="3" max="3" width="9.00390625" style="2" customWidth="1"/>
    <col min="4" max="4" width="9.00390625" style="11" customWidth="1"/>
    <col min="5" max="5" width="14.625" style="2" customWidth="1"/>
    <col min="6" max="6" width="12.25390625" style="2" bestFit="1" customWidth="1"/>
    <col min="7" max="7" width="1.875" style="2" customWidth="1"/>
    <col min="8" max="9" width="12.25390625" style="2" bestFit="1" customWidth="1"/>
    <col min="10" max="16384" width="9.00390625" style="2" customWidth="1"/>
  </cols>
  <sheetData>
    <row r="1" spans="1:9" ht="11.25">
      <c r="A1" s="153" t="s">
        <v>203</v>
      </c>
      <c r="B1" s="153"/>
      <c r="C1" s="153"/>
      <c r="D1" s="153"/>
      <c r="E1" s="153"/>
      <c r="F1" s="153"/>
      <c r="G1" s="153"/>
      <c r="H1" s="153"/>
      <c r="I1" s="153"/>
    </row>
    <row r="2" spans="1:9" ht="11.25">
      <c r="A2" s="153" t="s">
        <v>108</v>
      </c>
      <c r="B2" s="153"/>
      <c r="C2" s="153"/>
      <c r="D2" s="153"/>
      <c r="E2" s="153"/>
      <c r="F2" s="153"/>
      <c r="G2" s="153"/>
      <c r="H2" s="153"/>
      <c r="I2" s="153"/>
    </row>
    <row r="3" spans="1:9" ht="11.25">
      <c r="A3" s="154" t="s">
        <v>234</v>
      </c>
      <c r="B3" s="154"/>
      <c r="C3" s="154"/>
      <c r="D3" s="154"/>
      <c r="E3" s="154"/>
      <c r="F3" s="154"/>
      <c r="G3" s="154"/>
      <c r="H3" s="154"/>
      <c r="I3" s="154"/>
    </row>
    <row r="4" spans="1:9" ht="11.25">
      <c r="A4" s="154" t="s">
        <v>224</v>
      </c>
      <c r="B4" s="154"/>
      <c r="C4" s="154"/>
      <c r="D4" s="154"/>
      <c r="E4" s="154"/>
      <c r="F4" s="154"/>
      <c r="G4" s="154"/>
      <c r="H4" s="154"/>
      <c r="I4" s="154"/>
    </row>
    <row r="5" spans="1:9" ht="11.25">
      <c r="A5" s="11"/>
      <c r="B5" s="11"/>
      <c r="C5" s="11"/>
      <c r="E5" s="11"/>
      <c r="F5" s="11"/>
      <c r="G5" s="11"/>
      <c r="H5" s="11"/>
      <c r="I5" s="11"/>
    </row>
    <row r="6" spans="1:9" ht="25.5" customHeight="1">
      <c r="A6" s="155" t="s">
        <v>332</v>
      </c>
      <c r="B6" s="155"/>
      <c r="C6" s="155"/>
      <c r="D6" s="155"/>
      <c r="E6" s="155"/>
      <c r="F6" s="155"/>
      <c r="G6" s="155"/>
      <c r="H6" s="155"/>
      <c r="I6" s="155"/>
    </row>
    <row r="7" spans="1:9" ht="11.25">
      <c r="A7" s="11"/>
      <c r="B7" s="11"/>
      <c r="C7" s="11"/>
      <c r="E7" s="11"/>
      <c r="F7" s="11"/>
      <c r="G7" s="11"/>
      <c r="H7" s="11"/>
      <c r="I7" s="11"/>
    </row>
    <row r="8" spans="5:9" ht="11.25">
      <c r="E8" s="1" t="s">
        <v>84</v>
      </c>
      <c r="F8" s="1" t="s">
        <v>84</v>
      </c>
      <c r="G8" s="1"/>
      <c r="H8" s="1" t="s">
        <v>84</v>
      </c>
      <c r="I8" s="1" t="s">
        <v>84</v>
      </c>
    </row>
    <row r="9" spans="5:9" ht="11.25">
      <c r="E9" s="1"/>
      <c r="F9" s="1"/>
      <c r="G9" s="1"/>
      <c r="H9" s="1" t="s">
        <v>244</v>
      </c>
      <c r="I9" s="1" t="s">
        <v>244</v>
      </c>
    </row>
    <row r="10" spans="5:9" ht="11.25">
      <c r="E10" s="1" t="s">
        <v>1</v>
      </c>
      <c r="F10" s="1" t="s">
        <v>225</v>
      </c>
      <c r="G10" s="1"/>
      <c r="H10" s="1" t="s">
        <v>243</v>
      </c>
      <c r="I10" s="1" t="s">
        <v>243</v>
      </c>
    </row>
    <row r="11" spans="5:9" ht="11.25">
      <c r="E11" s="1" t="s">
        <v>13</v>
      </c>
      <c r="F11" s="1" t="s">
        <v>13</v>
      </c>
      <c r="G11" s="1"/>
      <c r="H11" s="1" t="s">
        <v>172</v>
      </c>
      <c r="I11" s="1" t="s">
        <v>172</v>
      </c>
    </row>
    <row r="12" spans="4:9" ht="11.25">
      <c r="D12" s="1" t="s">
        <v>57</v>
      </c>
      <c r="E12" s="13" t="s">
        <v>99</v>
      </c>
      <c r="F12" s="44" t="s">
        <v>100</v>
      </c>
      <c r="G12" s="44"/>
      <c r="H12" s="13" t="str">
        <f>E12</f>
        <v>30/06/2009</v>
      </c>
      <c r="I12" s="13" t="str">
        <f>F12</f>
        <v>30/06/2008</v>
      </c>
    </row>
    <row r="13" spans="5:9" ht="11.25">
      <c r="E13" s="1" t="s">
        <v>2</v>
      </c>
      <c r="F13" s="1" t="s">
        <v>2</v>
      </c>
      <c r="G13" s="1"/>
      <c r="H13" s="1" t="s">
        <v>2</v>
      </c>
      <c r="I13" s="1" t="s">
        <v>2</v>
      </c>
    </row>
    <row r="14" spans="5:9" ht="11.25">
      <c r="E14" s="1"/>
      <c r="F14" s="1"/>
      <c r="G14" s="1"/>
      <c r="H14" s="1"/>
      <c r="I14" s="1"/>
    </row>
    <row r="16" spans="1:10" ht="11.25">
      <c r="A16" s="2" t="s">
        <v>0</v>
      </c>
      <c r="E16" s="3">
        <f>H16-8668</f>
        <v>17005</v>
      </c>
      <c r="F16" s="3">
        <f>I16-16909</f>
        <v>16327</v>
      </c>
      <c r="G16" s="3"/>
      <c r="H16" s="3">
        <v>25673</v>
      </c>
      <c r="I16" s="3">
        <v>33236</v>
      </c>
      <c r="J16" s="17"/>
    </row>
    <row r="17" spans="1:10" ht="11.25">
      <c r="A17" s="2" t="s">
        <v>36</v>
      </c>
      <c r="E17" s="9">
        <f>H17+6452</f>
        <v>-13052</v>
      </c>
      <c r="F17" s="9">
        <f>I17+14070</f>
        <v>-12904</v>
      </c>
      <c r="G17" s="9"/>
      <c r="H17" s="9">
        <v>-19504</v>
      </c>
      <c r="I17" s="3">
        <v>-26974</v>
      </c>
      <c r="J17" s="17"/>
    </row>
    <row r="18" spans="5:9" ht="11.25">
      <c r="E18" s="5"/>
      <c r="F18" s="5"/>
      <c r="G18" s="5"/>
      <c r="H18" s="5"/>
      <c r="I18" s="5"/>
    </row>
    <row r="19" spans="1:9" ht="12" customHeight="1">
      <c r="A19" s="10" t="s">
        <v>176</v>
      </c>
      <c r="E19" s="3">
        <f>SUM(E16:E17)</f>
        <v>3953</v>
      </c>
      <c r="F19" s="3">
        <f>SUM(F16:F17)</f>
        <v>3423</v>
      </c>
      <c r="G19" s="3"/>
      <c r="H19" s="3">
        <f>SUM(H16:H17)</f>
        <v>6169</v>
      </c>
      <c r="I19" s="3">
        <f>SUM(I16:I17)</f>
        <v>6262</v>
      </c>
    </row>
    <row r="20" spans="5:9" ht="11.25">
      <c r="E20" s="3"/>
      <c r="F20" s="3"/>
      <c r="G20" s="3"/>
      <c r="H20" s="3"/>
      <c r="I20" s="3"/>
    </row>
    <row r="21" spans="1:9" ht="11.25">
      <c r="A21" s="2" t="s">
        <v>38</v>
      </c>
      <c r="E21" s="3">
        <f>H21-259</f>
        <v>-11</v>
      </c>
      <c r="F21" s="3">
        <f>I21+10</f>
        <v>164</v>
      </c>
      <c r="G21" s="3"/>
      <c r="H21" s="3">
        <v>248</v>
      </c>
      <c r="I21" s="3">
        <v>154</v>
      </c>
    </row>
    <row r="22" spans="1:9" ht="11.25">
      <c r="A22" s="2" t="s">
        <v>37</v>
      </c>
      <c r="E22" s="3">
        <f>H22+220+519</f>
        <v>-815</v>
      </c>
      <c r="F22" s="3">
        <f>I22+206+954</f>
        <v>-1382</v>
      </c>
      <c r="G22" s="3"/>
      <c r="H22" s="3">
        <f>-485-1069</f>
        <v>-1554</v>
      </c>
      <c r="I22" s="3">
        <v>-2542</v>
      </c>
    </row>
    <row r="23" spans="1:9" ht="11.25">
      <c r="A23" s="2" t="s">
        <v>39</v>
      </c>
      <c r="E23" s="3">
        <f>H23+50</f>
        <v>-91</v>
      </c>
      <c r="F23" s="3">
        <f>I23+78</f>
        <v>-33</v>
      </c>
      <c r="G23" s="3"/>
      <c r="H23" s="53">
        <v>-141</v>
      </c>
      <c r="I23" s="3">
        <v>-111</v>
      </c>
    </row>
    <row r="24" spans="1:9" ht="11.25">
      <c r="A24" s="2" t="s">
        <v>115</v>
      </c>
      <c r="E24" s="3">
        <f>H24+39</f>
        <v>-245</v>
      </c>
      <c r="F24" s="3">
        <f>I24+154</f>
        <v>-1</v>
      </c>
      <c r="G24" s="3"/>
      <c r="H24" s="3">
        <v>-284</v>
      </c>
      <c r="I24" s="3">
        <v>-155</v>
      </c>
    </row>
    <row r="25" spans="5:9" ht="18" customHeight="1">
      <c r="E25" s="5"/>
      <c r="F25" s="5"/>
      <c r="G25" s="5"/>
      <c r="H25" s="5"/>
      <c r="I25" s="5"/>
    </row>
    <row r="26" spans="1:9" ht="18" customHeight="1">
      <c r="A26" s="10" t="s">
        <v>141</v>
      </c>
      <c r="E26" s="3">
        <f>SUM(E19:E25)</f>
        <v>2791</v>
      </c>
      <c r="F26" s="3">
        <f>SUM(F19:F25)</f>
        <v>2171</v>
      </c>
      <c r="G26" s="3"/>
      <c r="H26" s="3">
        <f>SUM(H19:H25)</f>
        <v>4438</v>
      </c>
      <c r="I26" s="3">
        <f>SUM(I19:I25)</f>
        <v>3608</v>
      </c>
    </row>
    <row r="27" spans="1:9" ht="11.25">
      <c r="A27" s="10"/>
      <c r="E27" s="3"/>
      <c r="F27" s="3"/>
      <c r="G27" s="3"/>
      <c r="H27" s="3"/>
      <c r="I27" s="3"/>
    </row>
    <row r="28" spans="1:9" ht="11.25">
      <c r="A28" s="2" t="s">
        <v>211</v>
      </c>
      <c r="E28" s="3">
        <f>H28+15</f>
        <v>-13</v>
      </c>
      <c r="F28" s="3">
        <f>I28+14</f>
        <v>-22</v>
      </c>
      <c r="G28" s="3"/>
      <c r="H28" s="3">
        <v>-28</v>
      </c>
      <c r="I28" s="3">
        <v>-36</v>
      </c>
    </row>
    <row r="29" spans="1:9" ht="11.25">
      <c r="A29" s="10"/>
      <c r="E29" s="5"/>
      <c r="F29" s="5"/>
      <c r="G29" s="5"/>
      <c r="H29" s="5"/>
      <c r="I29" s="5"/>
    </row>
    <row r="30" spans="1:9" ht="11.25">
      <c r="A30" s="10" t="s">
        <v>120</v>
      </c>
      <c r="E30" s="9">
        <f>SUM(E26:E29)</f>
        <v>2778</v>
      </c>
      <c r="F30" s="9">
        <f>SUM(F26:F29)</f>
        <v>2149</v>
      </c>
      <c r="G30" s="9"/>
      <c r="H30" s="9">
        <f>SUM(H26:H29)</f>
        <v>4410</v>
      </c>
      <c r="I30" s="9">
        <f>SUM(I26:I29)</f>
        <v>3572</v>
      </c>
    </row>
    <row r="31" spans="5:9" ht="11.25">
      <c r="E31" s="3"/>
      <c r="F31" s="3"/>
      <c r="G31" s="3"/>
      <c r="H31" s="3"/>
      <c r="I31" s="3"/>
    </row>
    <row r="32" spans="1:9" ht="11.25">
      <c r="A32" s="31" t="s">
        <v>40</v>
      </c>
      <c r="B32" s="31"/>
      <c r="C32" s="31"/>
      <c r="D32" s="68" t="s">
        <v>173</v>
      </c>
      <c r="E32" s="34">
        <f>H32+397</f>
        <v>-602</v>
      </c>
      <c r="F32" s="34">
        <f>I32+273</f>
        <v>99</v>
      </c>
      <c r="G32" s="34"/>
      <c r="H32" s="34">
        <v>-999</v>
      </c>
      <c r="I32" s="34">
        <v>-174</v>
      </c>
    </row>
    <row r="33" spans="1:9" ht="18" customHeight="1">
      <c r="A33" s="31"/>
      <c r="B33" s="31"/>
      <c r="C33" s="31"/>
      <c r="D33" s="68"/>
      <c r="E33" s="80"/>
      <c r="F33" s="80"/>
      <c r="G33" s="80"/>
      <c r="H33" s="80"/>
      <c r="I33" s="80"/>
    </row>
    <row r="34" spans="1:9" ht="12" thickBot="1">
      <c r="A34" s="10" t="s">
        <v>222</v>
      </c>
      <c r="B34" s="31"/>
      <c r="C34" s="31"/>
      <c r="D34" s="68"/>
      <c r="E34" s="81">
        <f>SUM(E30:E33)</f>
        <v>2176</v>
      </c>
      <c r="F34" s="81">
        <f>SUM(F30:F33)</f>
        <v>2248</v>
      </c>
      <c r="G34" s="81"/>
      <c r="H34" s="81">
        <f>SUM(H30:H33)</f>
        <v>3411</v>
      </c>
      <c r="I34" s="81">
        <f>SUM(I30:I33)</f>
        <v>3398</v>
      </c>
    </row>
    <row r="35" spans="1:9" ht="11.25">
      <c r="A35" s="31"/>
      <c r="B35" s="31"/>
      <c r="C35" s="31"/>
      <c r="D35" s="68"/>
      <c r="E35" s="34"/>
      <c r="F35" s="34"/>
      <c r="G35" s="34"/>
      <c r="H35" s="34"/>
      <c r="I35" s="34"/>
    </row>
    <row r="36" spans="1:9" ht="11.25">
      <c r="A36" s="31" t="s">
        <v>177</v>
      </c>
      <c r="B36" s="31"/>
      <c r="C36" s="31"/>
      <c r="D36" s="68"/>
      <c r="E36" s="34"/>
      <c r="F36" s="34"/>
      <c r="G36" s="34"/>
      <c r="H36" s="34"/>
      <c r="I36" s="34"/>
    </row>
    <row r="37" spans="1:9" ht="12" thickBot="1">
      <c r="A37" s="31" t="s">
        <v>178</v>
      </c>
      <c r="B37" s="31"/>
      <c r="C37" s="31"/>
      <c r="D37" s="68"/>
      <c r="E37" s="85">
        <f>E34</f>
        <v>2176</v>
      </c>
      <c r="F37" s="85">
        <f>F34</f>
        <v>2248</v>
      </c>
      <c r="G37" s="85"/>
      <c r="H37" s="85">
        <f>H34</f>
        <v>3411</v>
      </c>
      <c r="I37" s="85">
        <f>I34</f>
        <v>3398</v>
      </c>
    </row>
    <row r="38" spans="1:9" ht="11.25">
      <c r="A38" s="31"/>
      <c r="B38" s="31"/>
      <c r="C38" s="31"/>
      <c r="D38" s="68"/>
      <c r="E38" s="34"/>
      <c r="F38" s="34"/>
      <c r="G38" s="34"/>
      <c r="H38" s="34"/>
      <c r="I38" s="34"/>
    </row>
    <row r="39" spans="1:9" ht="11.25">
      <c r="A39" s="31"/>
      <c r="B39" s="31"/>
      <c r="C39" s="31"/>
      <c r="D39" s="68"/>
      <c r="E39" s="34"/>
      <c r="F39" s="34"/>
      <c r="G39" s="34"/>
      <c r="H39" s="34"/>
      <c r="I39" s="34"/>
    </row>
    <row r="40" spans="1:9" ht="11.25">
      <c r="A40" s="31" t="s">
        <v>241</v>
      </c>
      <c r="B40" s="31"/>
      <c r="C40" s="31"/>
      <c r="D40" s="68" t="s">
        <v>174</v>
      </c>
      <c r="E40" s="82">
        <f>E34/65000*100</f>
        <v>3.347692307692308</v>
      </c>
      <c r="F40" s="82">
        <f>F34/65000*100</f>
        <v>3.4584615384615387</v>
      </c>
      <c r="G40" s="82"/>
      <c r="H40" s="82">
        <f>H34/65000*100</f>
        <v>5.247692307692307</v>
      </c>
      <c r="I40" s="82">
        <f>I34/65000*100</f>
        <v>5.227692307692307</v>
      </c>
    </row>
    <row r="41" spans="1:9" ht="11.25">
      <c r="A41" s="31"/>
      <c r="B41" s="31"/>
      <c r="C41" s="31"/>
      <c r="D41" s="68"/>
      <c r="E41" s="83"/>
      <c r="F41" s="83"/>
      <c r="G41" s="83"/>
      <c r="H41" s="83"/>
      <c r="I41" s="83"/>
    </row>
    <row r="42" spans="1:9" ht="11.25">
      <c r="A42" s="31" t="s">
        <v>242</v>
      </c>
      <c r="B42" s="31"/>
      <c r="C42" s="31"/>
      <c r="D42" s="68" t="s">
        <v>174</v>
      </c>
      <c r="E42" s="109" t="s">
        <v>80</v>
      </c>
      <c r="F42" s="109" t="s">
        <v>80</v>
      </c>
      <c r="G42" s="109"/>
      <c r="H42" s="109" t="s">
        <v>80</v>
      </c>
      <c r="I42" s="109" t="s">
        <v>80</v>
      </c>
    </row>
    <row r="43" spans="1:9" ht="11.25">
      <c r="A43" s="31"/>
      <c r="B43" s="31"/>
      <c r="C43" s="31"/>
      <c r="D43" s="68"/>
      <c r="E43" s="109"/>
      <c r="F43" s="109"/>
      <c r="G43" s="109"/>
      <c r="H43" s="109"/>
      <c r="I43" s="109"/>
    </row>
    <row r="44" spans="1:9" ht="15.75" customHeight="1">
      <c r="A44" s="106" t="s">
        <v>170</v>
      </c>
      <c r="B44" s="31"/>
      <c r="C44" s="31"/>
      <c r="D44" s="68"/>
      <c r="E44" s="84"/>
      <c r="F44" s="84"/>
      <c r="G44" s="84"/>
      <c r="H44" s="31"/>
      <c r="I44" s="31"/>
    </row>
    <row r="45" spans="1:9" ht="11.25">
      <c r="A45" s="106" t="s">
        <v>328</v>
      </c>
      <c r="B45" s="31"/>
      <c r="C45" s="31"/>
      <c r="D45" s="68"/>
      <c r="E45" s="84"/>
      <c r="F45" s="84"/>
      <c r="G45" s="84"/>
      <c r="H45" s="31"/>
      <c r="I45" s="31"/>
    </row>
    <row r="46" spans="1:9" ht="13.5" customHeight="1">
      <c r="A46" s="106" t="s">
        <v>331</v>
      </c>
      <c r="B46" s="31"/>
      <c r="C46" s="31"/>
      <c r="D46" s="68"/>
      <c r="E46" s="84"/>
      <c r="F46" s="84"/>
      <c r="G46" s="84"/>
      <c r="H46" s="31"/>
      <c r="I46" s="31"/>
    </row>
    <row r="47" spans="1:9" ht="13.5" customHeight="1">
      <c r="A47" s="106"/>
      <c r="B47" s="31"/>
      <c r="C47" s="31"/>
      <c r="D47" s="68"/>
      <c r="E47" s="84"/>
      <c r="F47" s="84"/>
      <c r="G47" s="84"/>
      <c r="H47" s="31"/>
      <c r="I47" s="31"/>
    </row>
    <row r="48" spans="1:9" ht="13.5" customHeight="1">
      <c r="A48" s="49"/>
      <c r="B48" s="31"/>
      <c r="C48" s="31"/>
      <c r="D48" s="68"/>
      <c r="E48" s="84"/>
      <c r="F48" s="84"/>
      <c r="G48" s="84"/>
      <c r="H48" s="31"/>
      <c r="I48" s="31"/>
    </row>
    <row r="49" spans="1:9" ht="38.25" customHeight="1">
      <c r="A49" s="152" t="s">
        <v>235</v>
      </c>
      <c r="B49" s="152"/>
      <c r="C49" s="152"/>
      <c r="D49" s="152"/>
      <c r="E49" s="152"/>
      <c r="F49" s="152"/>
      <c r="G49" s="152"/>
      <c r="H49" s="152"/>
      <c r="I49" s="152"/>
    </row>
    <row r="51" ht="11.25" hidden="1"/>
    <row r="52" ht="11.25" hidden="1"/>
    <row r="53" ht="11.25" hidden="1">
      <c r="A53" s="10" t="s">
        <v>7</v>
      </c>
    </row>
    <row r="54" spans="5:9" ht="11.25" hidden="1">
      <c r="E54" s="3"/>
      <c r="F54" s="3"/>
      <c r="G54" s="3"/>
      <c r="H54" s="3"/>
      <c r="I54" s="3"/>
    </row>
    <row r="55" spans="1:9" ht="11.25" hidden="1">
      <c r="A55" s="2" t="s">
        <v>11</v>
      </c>
      <c r="E55" s="3" t="e">
        <f>H55-#REF!</f>
        <v>#REF!</v>
      </c>
      <c r="F55" s="3"/>
      <c r="G55" s="3"/>
      <c r="H55" s="3">
        <v>1689</v>
      </c>
      <c r="I55" s="3">
        <v>1689</v>
      </c>
    </row>
    <row r="56" spans="1:9" ht="11.25" hidden="1">
      <c r="A56" s="2" t="s">
        <v>8</v>
      </c>
      <c r="E56" s="3" t="e">
        <f>H56-#REF!</f>
        <v>#REF!</v>
      </c>
      <c r="F56" s="3"/>
      <c r="G56" s="3"/>
      <c r="H56" s="3">
        <v>2026</v>
      </c>
      <c r="I56" s="3">
        <v>2026</v>
      </c>
    </row>
    <row r="57" spans="1:9" ht="11.25" hidden="1">
      <c r="A57" s="2" t="s">
        <v>9</v>
      </c>
      <c r="E57" s="3" t="e">
        <f>H57-#REF!</f>
        <v>#REF!</v>
      </c>
      <c r="F57" s="3"/>
      <c r="G57" s="3"/>
      <c r="H57" s="3">
        <v>605</v>
      </c>
      <c r="I57" s="3">
        <v>605</v>
      </c>
    </row>
    <row r="58" spans="1:9" ht="11.25" hidden="1">
      <c r="A58" s="2" t="s">
        <v>10</v>
      </c>
      <c r="E58" s="3" t="e">
        <f>H58-#REF!</f>
        <v>#REF!</v>
      </c>
      <c r="F58" s="3"/>
      <c r="G58" s="3"/>
      <c r="H58" s="3">
        <f>212+285+125</f>
        <v>622</v>
      </c>
      <c r="I58" s="3">
        <f>212+285+125</f>
        <v>622</v>
      </c>
    </row>
    <row r="59" spans="1:9" ht="11.25" hidden="1">
      <c r="A59" s="2" t="s">
        <v>12</v>
      </c>
      <c r="E59" s="3" t="e">
        <f>H59-#REF!</f>
        <v>#REF!</v>
      </c>
      <c r="F59" s="3"/>
      <c r="G59" s="3"/>
      <c r="H59" s="3">
        <f>-H19-SUM(H55:H58)</f>
        <v>-11111</v>
      </c>
      <c r="I59" s="3">
        <f>-I19-SUM(I55:I58)</f>
        <v>-11204</v>
      </c>
    </row>
    <row r="60" spans="5:9" ht="11.25" hidden="1">
      <c r="E60" s="3"/>
      <c r="F60" s="3"/>
      <c r="G60" s="3"/>
      <c r="H60" s="3"/>
      <c r="I60" s="3"/>
    </row>
    <row r="61" spans="1:9" ht="12" hidden="1" thickBot="1">
      <c r="A61" s="2" t="s">
        <v>4</v>
      </c>
      <c r="E61" s="6" t="e">
        <f>SUM(E55:E60)</f>
        <v>#REF!</v>
      </c>
      <c r="F61" s="6"/>
      <c r="G61" s="6"/>
      <c r="H61" s="6">
        <f>SUM(H55:H60)</f>
        <v>-6169</v>
      </c>
      <c r="I61" s="6">
        <f>SUM(I55:I60)</f>
        <v>-6262</v>
      </c>
    </row>
    <row r="62" spans="5:9" ht="11.25">
      <c r="E62" s="3"/>
      <c r="F62" s="3"/>
      <c r="G62" s="3"/>
      <c r="H62" s="3"/>
      <c r="I62" s="3"/>
    </row>
    <row r="63" spans="5:9" ht="11.25">
      <c r="E63" s="3"/>
      <c r="F63" s="3"/>
      <c r="G63" s="3"/>
      <c r="H63" s="3"/>
      <c r="I63" s="3"/>
    </row>
    <row r="64" spans="5:9" ht="11.25">
      <c r="E64" s="3"/>
      <c r="F64" s="3"/>
      <c r="G64" s="3"/>
      <c r="H64" s="3"/>
      <c r="I64" s="3"/>
    </row>
    <row r="65" spans="5:9" ht="11.25">
      <c r="E65" s="3"/>
      <c r="F65" s="3"/>
      <c r="G65" s="3"/>
      <c r="H65" s="3"/>
      <c r="I65" s="3"/>
    </row>
    <row r="66" spans="4:9" ht="11.25">
      <c r="D66" s="2"/>
      <c r="E66" s="3"/>
      <c r="F66" s="3"/>
      <c r="G66" s="3"/>
      <c r="H66" s="3"/>
      <c r="I66" s="3"/>
    </row>
    <row r="67" spans="4:9" ht="11.25">
      <c r="D67" s="2"/>
      <c r="E67" s="3"/>
      <c r="F67" s="3"/>
      <c r="G67" s="3"/>
      <c r="H67" s="3"/>
      <c r="I67" s="3"/>
    </row>
    <row r="68" spans="4:9" ht="11.25">
      <c r="D68" s="2"/>
      <c r="E68" s="3"/>
      <c r="F68" s="3"/>
      <c r="G68" s="3"/>
      <c r="H68" s="3"/>
      <c r="I68" s="3"/>
    </row>
    <row r="69" spans="4:9" ht="11.25">
      <c r="D69" s="2"/>
      <c r="E69" s="3"/>
      <c r="F69" s="3"/>
      <c r="G69" s="3"/>
      <c r="H69" s="3"/>
      <c r="I69" s="3"/>
    </row>
    <row r="70" spans="4:9" ht="11.25">
      <c r="D70" s="2"/>
      <c r="E70" s="3"/>
      <c r="F70" s="3"/>
      <c r="G70" s="3"/>
      <c r="H70" s="3"/>
      <c r="I70" s="3"/>
    </row>
    <row r="71" spans="4:9" ht="11.25">
      <c r="D71" s="2"/>
      <c r="E71" s="3"/>
      <c r="F71" s="3"/>
      <c r="G71" s="3"/>
      <c r="H71" s="3"/>
      <c r="I71" s="3"/>
    </row>
  </sheetData>
  <sheetProtection/>
  <mergeCells count="6">
    <mergeCell ref="A49:I49"/>
    <mergeCell ref="A1:I1"/>
    <mergeCell ref="A2:I2"/>
    <mergeCell ref="A3:I3"/>
    <mergeCell ref="A4:I4"/>
    <mergeCell ref="A6:I6"/>
  </mergeCells>
  <printOptions/>
  <pageMargins left="0.5" right="0.5" top="0.75" bottom="0.75" header="0.5"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H66"/>
  <sheetViews>
    <sheetView view="pageBreakPreview" zoomScale="90" zoomScaleNormal="90" zoomScaleSheetLayoutView="90" zoomScalePageLayoutView="0" workbookViewId="0" topLeftCell="A31">
      <selection activeCell="F47" sqref="F47"/>
    </sheetView>
  </sheetViews>
  <sheetFormatPr defaultColWidth="9.00390625" defaultRowHeight="13.5"/>
  <cols>
    <col min="1" max="1" width="2.625" style="2" customWidth="1"/>
    <col min="2" max="2" width="47.25390625" style="2" customWidth="1"/>
    <col min="3" max="4" width="8.875" style="2" customWidth="1"/>
    <col min="5" max="5" width="9.00390625" style="2" customWidth="1"/>
    <col min="6" max="7" width="14.625" style="3" customWidth="1"/>
    <col min="8" max="16384" width="9.00390625" style="2" customWidth="1"/>
  </cols>
  <sheetData>
    <row r="1" spans="1:7" ht="11.25">
      <c r="A1" s="153" t="str">
        <f>PL!A1</f>
        <v>KELINGTON GROUP BERHAD ("KGB")</v>
      </c>
      <c r="B1" s="153"/>
      <c r="C1" s="153"/>
      <c r="D1" s="153"/>
      <c r="E1" s="153"/>
      <c r="F1" s="153"/>
      <c r="G1" s="153"/>
    </row>
    <row r="2" spans="1:8" ht="11.25">
      <c r="A2" s="153" t="str">
        <f>PL!A2</f>
        <v>(Company No. 501386-P)</v>
      </c>
      <c r="B2" s="153"/>
      <c r="C2" s="153"/>
      <c r="D2" s="153"/>
      <c r="E2" s="153"/>
      <c r="F2" s="153"/>
      <c r="G2" s="153"/>
      <c r="H2" s="1"/>
    </row>
    <row r="3" spans="1:7" ht="11.25">
      <c r="A3" s="154" t="s">
        <v>6</v>
      </c>
      <c r="B3" s="154"/>
      <c r="C3" s="154"/>
      <c r="D3" s="154"/>
      <c r="E3" s="154"/>
      <c r="F3" s="154"/>
      <c r="G3" s="154"/>
    </row>
    <row r="4" spans="1:7" ht="11.25">
      <c r="A4" s="154" t="s">
        <v>101</v>
      </c>
      <c r="B4" s="154"/>
      <c r="C4" s="154"/>
      <c r="D4" s="154"/>
      <c r="E4" s="154"/>
      <c r="F4" s="154"/>
      <c r="G4" s="154"/>
    </row>
    <row r="5" spans="1:7" ht="11.25">
      <c r="A5" s="11"/>
      <c r="B5" s="11"/>
      <c r="C5" s="11"/>
      <c r="D5" s="11"/>
      <c r="E5" s="11"/>
      <c r="F5" s="11"/>
      <c r="G5" s="11"/>
    </row>
    <row r="6" spans="1:7" ht="11.25">
      <c r="A6" s="11"/>
      <c r="B6" s="11"/>
      <c r="C6" s="11"/>
      <c r="D6" s="11"/>
      <c r="E6" s="11"/>
      <c r="F6" s="1" t="s">
        <v>84</v>
      </c>
      <c r="G6" s="1" t="s">
        <v>85</v>
      </c>
    </row>
    <row r="7" spans="6:7" ht="11.25">
      <c r="F7" s="4" t="s">
        <v>41</v>
      </c>
      <c r="G7" s="4" t="s">
        <v>41</v>
      </c>
    </row>
    <row r="8" spans="5:7" ht="11.25">
      <c r="E8" s="1"/>
      <c r="F8" s="4" t="str">
        <f>PL!H12</f>
        <v>30/06/2009</v>
      </c>
      <c r="G8" s="45" t="s">
        <v>91</v>
      </c>
    </row>
    <row r="9" spans="6:7" ht="11.25">
      <c r="F9" s="4" t="s">
        <v>2</v>
      </c>
      <c r="G9" s="4" t="s">
        <v>2</v>
      </c>
    </row>
    <row r="11" ht="11.25">
      <c r="A11" s="10" t="s">
        <v>42</v>
      </c>
    </row>
    <row r="12" ht="11.25">
      <c r="A12" s="10" t="s">
        <v>43</v>
      </c>
    </row>
    <row r="13" spans="2:7" ht="11.25">
      <c r="B13" s="2" t="s">
        <v>82</v>
      </c>
      <c r="E13" s="11"/>
      <c r="F13" s="3">
        <v>6119</v>
      </c>
      <c r="G13" s="3">
        <v>5218</v>
      </c>
    </row>
    <row r="14" spans="2:7" ht="11.25">
      <c r="B14" s="2" t="s">
        <v>111</v>
      </c>
      <c r="F14" s="3">
        <v>199</v>
      </c>
      <c r="G14" s="3">
        <v>199</v>
      </c>
    </row>
    <row r="15" spans="2:7" ht="11.25">
      <c r="B15" s="2" t="s">
        <v>112</v>
      </c>
      <c r="F15" s="3">
        <v>153</v>
      </c>
      <c r="G15" s="3">
        <v>94</v>
      </c>
    </row>
    <row r="16" ht="11.25">
      <c r="G16" s="54"/>
    </row>
    <row r="18" spans="6:7" ht="16.5" customHeight="1">
      <c r="F18" s="8">
        <f>SUM(F13:F17)</f>
        <v>6471</v>
      </c>
      <c r="G18" s="8">
        <f>SUM(G13:G17)</f>
        <v>5511</v>
      </c>
    </row>
    <row r="20" ht="11.25">
      <c r="A20" s="10" t="s">
        <v>46</v>
      </c>
    </row>
    <row r="21" spans="1:7" ht="11.25">
      <c r="A21" s="10"/>
      <c r="B21" s="2" t="s">
        <v>179</v>
      </c>
      <c r="F21" s="3">
        <f>8562+510+456+75</f>
        <v>9603</v>
      </c>
      <c r="G21" s="3">
        <v>7749</v>
      </c>
    </row>
    <row r="22" spans="2:7" ht="11.25">
      <c r="B22" s="2" t="s">
        <v>44</v>
      </c>
      <c r="F22" s="3">
        <f>10358</f>
        <v>10358</v>
      </c>
      <c r="G22" s="3">
        <v>10075</v>
      </c>
    </row>
    <row r="23" spans="2:7" ht="11.25">
      <c r="B23" s="2" t="s">
        <v>180</v>
      </c>
      <c r="F23" s="3">
        <f>526+830</f>
        <v>1356</v>
      </c>
      <c r="G23" s="3">
        <v>1176</v>
      </c>
    </row>
    <row r="24" spans="2:7" ht="11.25">
      <c r="B24" s="2" t="s">
        <v>107</v>
      </c>
      <c r="F24" s="3">
        <f>10532+8081+2266+100</f>
        <v>20979</v>
      </c>
      <c r="G24" s="3">
        <v>20698</v>
      </c>
    </row>
    <row r="26" spans="6:7" ht="16.5" customHeight="1">
      <c r="F26" s="8">
        <f>SUM(F21:F25)</f>
        <v>42296</v>
      </c>
      <c r="G26" s="8">
        <f>SUM(G21:G25)</f>
        <v>39698</v>
      </c>
    </row>
    <row r="28" spans="1:7" ht="17.25" customHeight="1" thickBot="1">
      <c r="A28" s="10" t="s">
        <v>47</v>
      </c>
      <c r="F28" s="58">
        <f>F18+F26</f>
        <v>48767</v>
      </c>
      <c r="G28" s="58">
        <f>G18+G26</f>
        <v>45209</v>
      </c>
    </row>
    <row r="30" ht="11.25">
      <c r="A30" s="10" t="s">
        <v>48</v>
      </c>
    </row>
    <row r="31" ht="11.25">
      <c r="A31" s="10" t="s">
        <v>226</v>
      </c>
    </row>
    <row r="32" spans="2:7" ht="11.25">
      <c r="B32" s="2" t="s">
        <v>50</v>
      </c>
      <c r="E32" s="11"/>
      <c r="F32" s="3">
        <v>5000</v>
      </c>
      <c r="G32" s="3">
        <v>5000</v>
      </c>
    </row>
    <row r="33" spans="2:7" ht="11.25">
      <c r="B33" s="2" t="s">
        <v>83</v>
      </c>
      <c r="E33" s="11"/>
      <c r="F33" s="3">
        <v>599</v>
      </c>
      <c r="G33" s="3">
        <v>599</v>
      </c>
    </row>
    <row r="34" spans="2:7" ht="11.25">
      <c r="B34" s="2" t="s">
        <v>114</v>
      </c>
      <c r="E34" s="11"/>
      <c r="F34" s="3">
        <f>2401</f>
        <v>2401</v>
      </c>
      <c r="G34" s="3">
        <f>421</f>
        <v>421</v>
      </c>
    </row>
    <row r="35" spans="2:7" ht="11.25">
      <c r="B35" s="2" t="s">
        <v>229</v>
      </c>
      <c r="E35" s="11"/>
      <c r="F35" s="3">
        <v>641</v>
      </c>
      <c r="G35" s="3">
        <v>518</v>
      </c>
    </row>
    <row r="36" spans="2:7" ht="11.25">
      <c r="B36" s="2" t="s">
        <v>49</v>
      </c>
      <c r="F36" s="3">
        <f>18489-1980</f>
        <v>16509</v>
      </c>
      <c r="G36" s="3">
        <v>15078</v>
      </c>
    </row>
    <row r="38" spans="1:7" ht="16.5" customHeight="1">
      <c r="A38" s="10" t="s">
        <v>51</v>
      </c>
      <c r="F38" s="8">
        <f>SUM(F31:F37)</f>
        <v>25150</v>
      </c>
      <c r="G38" s="8">
        <f>SUM(G31:G37)</f>
        <v>21616</v>
      </c>
    </row>
    <row r="40" ht="11.25">
      <c r="A40" s="10" t="s">
        <v>52</v>
      </c>
    </row>
    <row r="41" spans="2:7" ht="11.25">
      <c r="B41" s="2" t="s">
        <v>92</v>
      </c>
      <c r="E41" s="11"/>
      <c r="F41" s="34">
        <v>806</v>
      </c>
      <c r="G41" s="3">
        <v>812</v>
      </c>
    </row>
    <row r="42" spans="2:7" ht="11.25">
      <c r="B42" s="2" t="s">
        <v>311</v>
      </c>
      <c r="E42" s="11"/>
      <c r="F42" s="3">
        <f>534+856-F51</f>
        <v>1214.536</v>
      </c>
      <c r="G42" s="3">
        <v>848</v>
      </c>
    </row>
    <row r="44" spans="6:7" ht="16.5" customHeight="1">
      <c r="F44" s="8">
        <f>SUM(F41:F43)</f>
        <v>2020.536</v>
      </c>
      <c r="G44" s="8">
        <f>SUM(G41:G43)</f>
        <v>1660</v>
      </c>
    </row>
    <row r="46" ht="11.25">
      <c r="A46" s="10" t="s">
        <v>53</v>
      </c>
    </row>
    <row r="47" spans="1:7" ht="11.25">
      <c r="A47" s="10"/>
      <c r="B47" s="2" t="s">
        <v>181</v>
      </c>
      <c r="F47" s="34">
        <v>9214</v>
      </c>
      <c r="G47" s="3">
        <v>10049</v>
      </c>
    </row>
    <row r="48" spans="2:7" ht="11.25">
      <c r="B48" s="2" t="s">
        <v>54</v>
      </c>
      <c r="F48" s="34">
        <f>7215+2493</f>
        <v>9708</v>
      </c>
      <c r="G48" s="3">
        <v>8852</v>
      </c>
    </row>
    <row r="49" spans="2:7" ht="11.25">
      <c r="B49" s="2" t="s">
        <v>182</v>
      </c>
      <c r="F49" s="34">
        <v>1442</v>
      </c>
      <c r="G49" s="3">
        <v>2738</v>
      </c>
    </row>
    <row r="50" spans="2:7" ht="11.25">
      <c r="B50" s="2" t="s">
        <v>110</v>
      </c>
      <c r="F50" s="34">
        <f>1434-377</f>
        <v>1057</v>
      </c>
      <c r="G50" s="3">
        <v>231</v>
      </c>
    </row>
    <row r="51" spans="2:7" ht="11.25">
      <c r="B51" s="2" t="s">
        <v>183</v>
      </c>
      <c r="F51" s="34">
        <f>(5.72*12)+(4.451*2*12)</f>
        <v>175.464</v>
      </c>
      <c r="G51" s="3">
        <v>63</v>
      </c>
    </row>
    <row r="53" spans="6:7" ht="16.5" customHeight="1">
      <c r="F53" s="8">
        <f>SUM(F47:F52)</f>
        <v>21596.464</v>
      </c>
      <c r="G53" s="8">
        <f>SUM(G47:G52)</f>
        <v>21933</v>
      </c>
    </row>
    <row r="55" spans="1:7" ht="11.25">
      <c r="A55" s="10" t="s">
        <v>55</v>
      </c>
      <c r="F55" s="3">
        <f>F44+F53</f>
        <v>23617</v>
      </c>
      <c r="G55" s="3">
        <f>G44+G53</f>
        <v>23593</v>
      </c>
    </row>
    <row r="57" spans="1:8" ht="17.25" customHeight="1" thickBot="1">
      <c r="A57" s="10" t="s">
        <v>56</v>
      </c>
      <c r="E57" s="29">
        <f>F57-F28</f>
        <v>0</v>
      </c>
      <c r="F57" s="58">
        <f>F38+F55</f>
        <v>48767</v>
      </c>
      <c r="G57" s="58">
        <f>G38+G55</f>
        <v>45209</v>
      </c>
      <c r="H57" s="29">
        <f>G57-G28</f>
        <v>0</v>
      </c>
    </row>
    <row r="59" spans="1:7" ht="11.25">
      <c r="A59" s="10" t="s">
        <v>230</v>
      </c>
      <c r="F59" s="86">
        <f>SUM(F38/65000)</f>
        <v>0.3869230769230769</v>
      </c>
      <c r="G59" s="86">
        <f>SUM(G38/65000)</f>
        <v>0.33255384615384614</v>
      </c>
    </row>
    <row r="61" ht="11.25">
      <c r="A61" s="106" t="s">
        <v>170</v>
      </c>
    </row>
    <row r="62" ht="11.25">
      <c r="A62" s="106" t="s">
        <v>328</v>
      </c>
    </row>
    <row r="63" ht="11.25">
      <c r="A63" s="106" t="s">
        <v>331</v>
      </c>
    </row>
    <row r="64" ht="11.25">
      <c r="A64" s="106"/>
    </row>
    <row r="66" spans="1:8" ht="37.5" customHeight="1">
      <c r="A66" s="152" t="s">
        <v>236</v>
      </c>
      <c r="B66" s="152"/>
      <c r="C66" s="152"/>
      <c r="D66" s="152"/>
      <c r="E66" s="152"/>
      <c r="F66" s="152"/>
      <c r="G66" s="152"/>
      <c r="H66" s="51"/>
    </row>
  </sheetData>
  <sheetProtection/>
  <mergeCells count="5">
    <mergeCell ref="A66:G66"/>
    <mergeCell ref="A1:G1"/>
    <mergeCell ref="A2:G2"/>
    <mergeCell ref="A3:G3"/>
    <mergeCell ref="A4:G4"/>
  </mergeCells>
  <printOptions/>
  <pageMargins left="0.5118110236220472" right="0.5118110236220472" top="0.7480314960629921" bottom="0.7480314960629921" header="0.5118110236220472" footer="0.5118110236220472"/>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J77"/>
  <sheetViews>
    <sheetView zoomScale="90" zoomScaleNormal="90" zoomScalePageLayoutView="0" workbookViewId="0" topLeftCell="A16">
      <selection activeCell="B31" sqref="B31"/>
    </sheetView>
  </sheetViews>
  <sheetFormatPr defaultColWidth="9.00390625" defaultRowHeight="13.5"/>
  <cols>
    <col min="1" max="1" width="4.625" style="2" customWidth="1"/>
    <col min="2" max="2" width="27.125" style="2" customWidth="1"/>
    <col min="3" max="5" width="9.00390625" style="2" customWidth="1"/>
    <col min="6" max="7" width="14.625" style="3" customWidth="1"/>
    <col min="8" max="8" width="9.00390625" style="2" customWidth="1"/>
    <col min="9" max="10" width="13.00390625" style="2" bestFit="1" customWidth="1"/>
    <col min="11" max="16384" width="9.00390625" style="2" customWidth="1"/>
  </cols>
  <sheetData>
    <row r="1" spans="1:7" ht="11.25">
      <c r="A1" s="153" t="str">
        <f>PL!A1</f>
        <v>KELINGTON GROUP BERHAD ("KGB")</v>
      </c>
      <c r="B1" s="153"/>
      <c r="C1" s="153"/>
      <c r="D1" s="153"/>
      <c r="E1" s="153"/>
      <c r="F1" s="153"/>
      <c r="G1" s="153"/>
    </row>
    <row r="2" spans="1:7" ht="11.25">
      <c r="A2" s="153" t="str">
        <f>PL!A2</f>
        <v>(Company No. 501386-P)</v>
      </c>
      <c r="B2" s="153"/>
      <c r="C2" s="153"/>
      <c r="D2" s="153"/>
      <c r="E2" s="153"/>
      <c r="F2" s="153"/>
      <c r="G2" s="153"/>
    </row>
    <row r="3" spans="1:7" ht="11.25">
      <c r="A3" s="154" t="s">
        <v>3</v>
      </c>
      <c r="B3" s="154"/>
      <c r="C3" s="154"/>
      <c r="D3" s="154"/>
      <c r="E3" s="154"/>
      <c r="F3" s="154"/>
      <c r="G3" s="154"/>
    </row>
    <row r="4" spans="1:7" ht="11.25">
      <c r="A4" s="154" t="s">
        <v>327</v>
      </c>
      <c r="B4" s="154"/>
      <c r="C4" s="154"/>
      <c r="D4" s="154"/>
      <c r="E4" s="154"/>
      <c r="F4" s="154"/>
      <c r="G4" s="154"/>
    </row>
    <row r="6" spans="6:7" ht="11.25">
      <c r="F6" s="4" t="s">
        <v>84</v>
      </c>
      <c r="G6" s="4" t="s">
        <v>84</v>
      </c>
    </row>
    <row r="7" spans="6:7" ht="11.25">
      <c r="F7" s="4" t="s">
        <v>245</v>
      </c>
      <c r="G7" s="4" t="s">
        <v>245</v>
      </c>
    </row>
    <row r="8" spans="6:7" ht="11.25">
      <c r="F8" s="4" t="s">
        <v>14</v>
      </c>
      <c r="G8" s="4" t="s">
        <v>14</v>
      </c>
    </row>
    <row r="9" spans="6:7" ht="11.25">
      <c r="F9" s="4" t="str">
        <f>'BS'!F8</f>
        <v>30/06/2009</v>
      </c>
      <c r="G9" s="45" t="s">
        <v>100</v>
      </c>
    </row>
    <row r="10" spans="6:7" ht="11.25">
      <c r="F10" s="4" t="s">
        <v>2</v>
      </c>
      <c r="G10" s="4" t="s">
        <v>2</v>
      </c>
    </row>
    <row r="11" spans="6:7" ht="11.25">
      <c r="F11" s="4"/>
      <c r="G11" s="4"/>
    </row>
    <row r="12" spans="1:7" ht="11.25">
      <c r="A12" s="10" t="s">
        <v>123</v>
      </c>
      <c r="F12" s="73"/>
      <c r="G12" s="73"/>
    </row>
    <row r="13" spans="1:7" ht="11.25">
      <c r="A13" s="2" t="s">
        <v>142</v>
      </c>
      <c r="F13" s="73">
        <f>PL!H30</f>
        <v>4410</v>
      </c>
      <c r="G13" s="73">
        <f>PL!I30</f>
        <v>3572</v>
      </c>
    </row>
    <row r="14" spans="6:7" ht="11.25">
      <c r="F14" s="73"/>
      <c r="G14" s="73"/>
    </row>
    <row r="15" spans="1:7" ht="11.25">
      <c r="A15" s="2" t="s">
        <v>121</v>
      </c>
      <c r="F15" s="73"/>
      <c r="G15" s="73"/>
    </row>
    <row r="16" spans="1:7" ht="11.25">
      <c r="A16" s="2" t="s">
        <v>143</v>
      </c>
      <c r="F16" s="73">
        <v>441</v>
      </c>
      <c r="G16" s="73">
        <v>270</v>
      </c>
    </row>
    <row r="17" spans="1:7" ht="11.25">
      <c r="A17" s="2" t="s">
        <v>144</v>
      </c>
      <c r="F17" s="73">
        <v>9</v>
      </c>
      <c r="G17" s="54" t="s">
        <v>149</v>
      </c>
    </row>
    <row r="18" spans="1:7" ht="11.25">
      <c r="A18" s="2" t="s">
        <v>145</v>
      </c>
      <c r="F18" s="73">
        <v>28</v>
      </c>
      <c r="G18" s="73">
        <v>36</v>
      </c>
    </row>
    <row r="19" spans="1:7" ht="11.25">
      <c r="A19" s="2" t="s">
        <v>146</v>
      </c>
      <c r="F19" s="73">
        <v>0</v>
      </c>
      <c r="G19" s="73">
        <v>75</v>
      </c>
    </row>
    <row r="20" spans="1:7" ht="11.25">
      <c r="A20" s="2" t="s">
        <v>147</v>
      </c>
      <c r="F20" s="73">
        <v>-139</v>
      </c>
      <c r="G20" s="73">
        <v>-58</v>
      </c>
    </row>
    <row r="21" spans="1:7" ht="11.25">
      <c r="A21" s="2" t="s">
        <v>148</v>
      </c>
      <c r="F21" s="73">
        <v>-21</v>
      </c>
      <c r="G21" s="73">
        <v>-5</v>
      </c>
    </row>
    <row r="22" spans="6:7" ht="11.25">
      <c r="F22" s="74"/>
      <c r="G22" s="74"/>
    </row>
    <row r="23" spans="1:7" ht="11.25">
      <c r="A23" s="2" t="s">
        <v>150</v>
      </c>
      <c r="F23" s="73">
        <f>SUM(F13:F22)</f>
        <v>4728</v>
      </c>
      <c r="G23" s="73">
        <f>SUM(G13:G22)</f>
        <v>3890</v>
      </c>
    </row>
    <row r="24" spans="1:7" ht="11.25">
      <c r="A24" s="2" t="s">
        <v>165</v>
      </c>
      <c r="F24" s="73">
        <v>-2690</v>
      </c>
      <c r="G24" s="73">
        <f>108-2578</f>
        <v>-2470</v>
      </c>
    </row>
    <row r="25" spans="1:9" ht="11.25">
      <c r="A25" s="2" t="s">
        <v>166</v>
      </c>
      <c r="F25" s="73">
        <v>-442</v>
      </c>
      <c r="G25" s="38">
        <f>6936+42</f>
        <v>6978</v>
      </c>
      <c r="I25" s="105"/>
    </row>
    <row r="26" spans="1:7" ht="11.25">
      <c r="A26" s="2" t="s">
        <v>151</v>
      </c>
      <c r="F26" s="73">
        <v>-439</v>
      </c>
      <c r="G26" s="73">
        <v>-5986</v>
      </c>
    </row>
    <row r="27" spans="6:7" ht="11.25">
      <c r="F27" s="74"/>
      <c r="G27" s="74"/>
    </row>
    <row r="28" spans="1:7" ht="11.25">
      <c r="A28" s="10" t="s">
        <v>124</v>
      </c>
      <c r="F28" s="73">
        <f>SUM(F23:F27)</f>
        <v>1157</v>
      </c>
      <c r="G28" s="73">
        <f>SUM(G23:G27)</f>
        <v>2412</v>
      </c>
    </row>
    <row r="29" spans="1:7" ht="11.25">
      <c r="A29" s="2" t="s">
        <v>125</v>
      </c>
      <c r="F29" s="38">
        <v>-173</v>
      </c>
      <c r="G29" s="73">
        <v>-338</v>
      </c>
    </row>
    <row r="30" spans="1:7" ht="11.25">
      <c r="A30" s="2" t="s">
        <v>152</v>
      </c>
      <c r="F30" s="73">
        <v>-28</v>
      </c>
      <c r="G30" s="73">
        <v>-36</v>
      </c>
    </row>
    <row r="31" spans="1:7" ht="11.25">
      <c r="A31" s="2" t="s">
        <v>153</v>
      </c>
      <c r="F31" s="73">
        <v>139</v>
      </c>
      <c r="G31" s="73">
        <v>58</v>
      </c>
    </row>
    <row r="32" spans="6:7" ht="11.25">
      <c r="F32" s="74"/>
      <c r="G32" s="74"/>
    </row>
    <row r="33" spans="1:7" ht="11.25">
      <c r="A33" s="10" t="s">
        <v>154</v>
      </c>
      <c r="F33" s="75">
        <f>SUM(F28:F32)</f>
        <v>1095</v>
      </c>
      <c r="G33" s="75">
        <f>SUM(G28:G32)</f>
        <v>2096</v>
      </c>
    </row>
    <row r="34" spans="6:7" ht="11.25">
      <c r="F34" s="73"/>
      <c r="G34" s="73"/>
    </row>
    <row r="35" spans="1:7" ht="11.25">
      <c r="A35" s="10" t="s">
        <v>169</v>
      </c>
      <c r="F35" s="73"/>
      <c r="G35" s="73"/>
    </row>
    <row r="36" spans="1:7" ht="11.25">
      <c r="A36" s="2" t="s">
        <v>155</v>
      </c>
      <c r="F36" s="73">
        <v>-783</v>
      </c>
      <c r="G36" s="73">
        <v>-536</v>
      </c>
    </row>
    <row r="37" spans="1:7" ht="11.25">
      <c r="A37" s="2" t="s">
        <v>156</v>
      </c>
      <c r="F37" s="73">
        <v>-59</v>
      </c>
      <c r="G37" s="73">
        <v>4</v>
      </c>
    </row>
    <row r="38" spans="6:7" ht="11.25">
      <c r="F38" s="74"/>
      <c r="G38" s="74"/>
    </row>
    <row r="39" spans="1:7" ht="11.25">
      <c r="A39" s="10" t="s">
        <v>168</v>
      </c>
      <c r="F39" s="75">
        <f>SUM(F36:F38)</f>
        <v>-842</v>
      </c>
      <c r="G39" s="75">
        <f>SUM(G36:G38)</f>
        <v>-532</v>
      </c>
    </row>
    <row r="40" spans="6:7" ht="11.25">
      <c r="F40" s="73"/>
      <c r="G40" s="73"/>
    </row>
    <row r="41" spans="1:7" ht="11.25">
      <c r="A41" s="10" t="s">
        <v>157</v>
      </c>
      <c r="F41" s="73"/>
      <c r="G41" s="73"/>
    </row>
    <row r="42" spans="1:7" ht="11.25">
      <c r="A42" s="2" t="s">
        <v>158</v>
      </c>
      <c r="F42" s="73">
        <v>0</v>
      </c>
      <c r="G42" s="73">
        <v>-1885</v>
      </c>
    </row>
    <row r="43" spans="1:7" ht="11.25">
      <c r="A43" s="2" t="s">
        <v>159</v>
      </c>
      <c r="F43" s="73">
        <v>0</v>
      </c>
      <c r="G43" s="73">
        <v>-64</v>
      </c>
    </row>
    <row r="44" spans="1:7" ht="11.25">
      <c r="A44" s="2" t="s">
        <v>160</v>
      </c>
      <c r="F44" s="73">
        <v>-54</v>
      </c>
      <c r="G44" s="73">
        <v>-35</v>
      </c>
    </row>
    <row r="45" spans="6:7" ht="11.25">
      <c r="F45" s="74"/>
      <c r="G45" s="74"/>
    </row>
    <row r="46" spans="1:7" ht="11.25">
      <c r="A46" s="10" t="s">
        <v>167</v>
      </c>
      <c r="F46" s="75">
        <f>SUM(F42:F45)</f>
        <v>-54</v>
      </c>
      <c r="G46" s="75">
        <f>SUM(G42:G45)</f>
        <v>-1984</v>
      </c>
    </row>
    <row r="47" spans="6:7" ht="11.25">
      <c r="F47" s="73"/>
      <c r="G47" s="73"/>
    </row>
    <row r="48" spans="1:7" ht="11.25">
      <c r="A48" s="10" t="s">
        <v>240</v>
      </c>
      <c r="F48" s="73">
        <f>F46+F39+F33</f>
        <v>199</v>
      </c>
      <c r="G48" s="73">
        <f>G46+G39+G33</f>
        <v>-420</v>
      </c>
    </row>
    <row r="49" spans="6:7" ht="11.25">
      <c r="F49" s="73"/>
      <c r="G49" s="73"/>
    </row>
    <row r="50" spans="1:7" ht="11.25">
      <c r="A50" s="10" t="s">
        <v>161</v>
      </c>
      <c r="F50" s="73">
        <v>82</v>
      </c>
      <c r="G50" s="73">
        <v>319</v>
      </c>
    </row>
    <row r="51" spans="6:7" ht="11.25">
      <c r="F51" s="73"/>
      <c r="G51" s="73"/>
    </row>
    <row r="52" spans="1:7" ht="11.25">
      <c r="A52" s="10" t="s">
        <v>162</v>
      </c>
      <c r="F52" s="73"/>
      <c r="G52" s="73"/>
    </row>
    <row r="53" spans="1:9" ht="11.25">
      <c r="A53" s="10" t="s">
        <v>163</v>
      </c>
      <c r="F53" s="73">
        <v>20698</v>
      </c>
      <c r="G53" s="38">
        <f>11807-42</f>
        <v>11765</v>
      </c>
      <c r="I53" s="105"/>
    </row>
    <row r="54" spans="6:7" ht="11.25">
      <c r="F54" s="73"/>
      <c r="G54" s="73"/>
    </row>
    <row r="55" spans="1:7" ht="11.25">
      <c r="A55" s="10" t="s">
        <v>164</v>
      </c>
      <c r="F55" s="76"/>
      <c r="G55" s="76"/>
    </row>
    <row r="56" spans="1:7" ht="12" thickBot="1">
      <c r="A56" s="10" t="s">
        <v>163</v>
      </c>
      <c r="F56" s="77">
        <f>SUM(F48:F54)</f>
        <v>20979</v>
      </c>
      <c r="G56" s="77">
        <f>SUM(G48:G54)</f>
        <v>11664</v>
      </c>
    </row>
    <row r="57" spans="6:7" ht="11.25">
      <c r="F57" s="4"/>
      <c r="G57" s="4"/>
    </row>
    <row r="58" spans="6:7" ht="11.25">
      <c r="F58" s="4"/>
      <c r="G58" s="4"/>
    </row>
    <row r="60" ht="11.25">
      <c r="A60" s="10" t="s">
        <v>105</v>
      </c>
    </row>
    <row r="62" spans="1:7" ht="11.25">
      <c r="A62" s="2" t="s">
        <v>45</v>
      </c>
      <c r="F62" s="3">
        <v>10447</v>
      </c>
      <c r="G62" s="3">
        <v>10227</v>
      </c>
    </row>
    <row r="63" spans="1:7" ht="11.25">
      <c r="A63" s="2" t="s">
        <v>81</v>
      </c>
      <c r="F63" s="3">
        <v>10532</v>
      </c>
      <c r="G63" s="3">
        <v>1437</v>
      </c>
    </row>
    <row r="65" spans="5:9" ht="17.25" customHeight="1" thickBot="1">
      <c r="E65" s="29"/>
      <c r="F65" s="6">
        <f>SUM(F62:F64)</f>
        <v>20979</v>
      </c>
      <c r="G65" s="6">
        <f>SUM(G62:G64)</f>
        <v>11664</v>
      </c>
      <c r="I65" s="29"/>
    </row>
    <row r="67" ht="11.25">
      <c r="A67" s="106" t="s">
        <v>170</v>
      </c>
    </row>
    <row r="68" ht="11.25">
      <c r="A68" s="107" t="s">
        <v>171</v>
      </c>
    </row>
    <row r="70" spans="1:8" ht="42" customHeight="1">
      <c r="A70" s="156" t="s">
        <v>237</v>
      </c>
      <c r="B70" s="156"/>
      <c r="C70" s="156"/>
      <c r="D70" s="156"/>
      <c r="E70" s="156"/>
      <c r="F70" s="156"/>
      <c r="G70" s="156"/>
      <c r="H70" s="156"/>
    </row>
    <row r="74" spans="6:10" ht="13.5">
      <c r="F74" s="64"/>
      <c r="G74" s="64"/>
      <c r="H74" s="65"/>
      <c r="I74" s="64"/>
      <c r="J74" s="64"/>
    </row>
    <row r="75" spans="6:10" ht="13.5">
      <c r="F75" s="64"/>
      <c r="G75" s="64"/>
      <c r="H75" s="65"/>
      <c r="I75" s="64"/>
      <c r="J75" s="64"/>
    </row>
    <row r="77" spans="8:10" ht="11.25">
      <c r="H77" s="29"/>
      <c r="I77" s="29"/>
      <c r="J77" s="29"/>
    </row>
  </sheetData>
  <sheetProtection/>
  <mergeCells count="5">
    <mergeCell ref="A70:H70"/>
    <mergeCell ref="A1:G1"/>
    <mergeCell ref="A2:G2"/>
    <mergeCell ref="A3:G3"/>
    <mergeCell ref="A4:G4"/>
  </mergeCells>
  <printOptions/>
  <pageMargins left="0.5" right="0.5" top="0.75" bottom="0.75" header="0.5" footer="0.5"/>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90" zoomScaleNormal="90" zoomScalePageLayoutView="0" workbookViewId="0" topLeftCell="A4">
      <selection activeCell="B59" sqref="B59"/>
    </sheetView>
  </sheetViews>
  <sheetFormatPr defaultColWidth="9.00390625" defaultRowHeight="13.5"/>
  <cols>
    <col min="1" max="1" width="9.00390625" style="2" customWidth="1"/>
    <col min="2" max="2" width="21.375" style="2" customWidth="1"/>
    <col min="3" max="3" width="13.75390625" style="2" customWidth="1"/>
    <col min="4" max="4" width="9.00390625" style="11" customWidth="1"/>
    <col min="5" max="10" width="13.625" style="3" customWidth="1"/>
    <col min="11" max="11" width="13.625" style="3" hidden="1" customWidth="1"/>
    <col min="12" max="12" width="13.625" style="2" hidden="1" customWidth="1"/>
    <col min="13" max="13" width="11.875" style="2" bestFit="1" customWidth="1"/>
    <col min="14" max="16384" width="9.00390625" style="2" customWidth="1"/>
  </cols>
  <sheetData>
    <row r="1" spans="1:12" ht="11.25">
      <c r="A1" s="153" t="str">
        <f>PL!A1</f>
        <v>KELINGTON GROUP BERHAD ("KGB")</v>
      </c>
      <c r="B1" s="153"/>
      <c r="C1" s="153"/>
      <c r="D1" s="153"/>
      <c r="E1" s="153"/>
      <c r="F1" s="153"/>
      <c r="G1" s="153"/>
      <c r="H1" s="153"/>
      <c r="I1" s="153"/>
      <c r="J1" s="153"/>
      <c r="K1" s="153"/>
      <c r="L1" s="153"/>
    </row>
    <row r="2" spans="1:12" ht="11.25">
      <c r="A2" s="153" t="str">
        <f>PL!A2</f>
        <v>(Company No. 501386-P)</v>
      </c>
      <c r="B2" s="153"/>
      <c r="C2" s="153"/>
      <c r="D2" s="153"/>
      <c r="E2" s="153"/>
      <c r="F2" s="153"/>
      <c r="G2" s="153"/>
      <c r="H2" s="153"/>
      <c r="I2" s="153"/>
      <c r="J2" s="153"/>
      <c r="K2" s="153"/>
      <c r="L2" s="153"/>
    </row>
    <row r="3" spans="1:12" ht="11.25">
      <c r="A3" s="154" t="s">
        <v>238</v>
      </c>
      <c r="B3" s="154"/>
      <c r="C3" s="154"/>
      <c r="D3" s="154"/>
      <c r="E3" s="154"/>
      <c r="F3" s="154"/>
      <c r="G3" s="154"/>
      <c r="H3" s="154"/>
      <c r="I3" s="154"/>
      <c r="J3" s="154"/>
      <c r="K3" s="154"/>
      <c r="L3" s="154"/>
    </row>
    <row r="4" spans="1:12" ht="11.25">
      <c r="A4" s="154" t="str">
        <f>PL!A4</f>
        <v>For The Quarter Ended 30 June 2009</v>
      </c>
      <c r="B4" s="154"/>
      <c r="C4" s="154"/>
      <c r="D4" s="154"/>
      <c r="E4" s="154"/>
      <c r="F4" s="154"/>
      <c r="G4" s="154"/>
      <c r="H4" s="154"/>
      <c r="I4" s="154"/>
      <c r="J4" s="154"/>
      <c r="K4" s="154"/>
      <c r="L4" s="154"/>
    </row>
    <row r="7" ht="11.25">
      <c r="E7" s="20" t="s">
        <v>246</v>
      </c>
    </row>
    <row r="8" spans="5:12" ht="11.25">
      <c r="E8" s="4"/>
      <c r="F8" s="158" t="s">
        <v>329</v>
      </c>
      <c r="G8" s="158"/>
      <c r="H8" s="158"/>
      <c r="I8" s="4" t="s">
        <v>60</v>
      </c>
      <c r="J8" s="4"/>
      <c r="K8" s="4" t="s">
        <v>61</v>
      </c>
      <c r="L8" s="1" t="s">
        <v>4</v>
      </c>
    </row>
    <row r="9" spans="5:12" ht="11.25">
      <c r="E9" s="4"/>
      <c r="F9" s="4"/>
      <c r="G9" s="4"/>
      <c r="H9" s="4" t="s">
        <v>117</v>
      </c>
      <c r="I9" s="4"/>
      <c r="J9" s="4"/>
      <c r="K9" s="4"/>
      <c r="L9" s="1"/>
    </row>
    <row r="10" spans="5:12" ht="11.25">
      <c r="E10" s="4" t="s">
        <v>62</v>
      </c>
      <c r="F10" s="4" t="s">
        <v>62</v>
      </c>
      <c r="G10" s="4" t="s">
        <v>66</v>
      </c>
      <c r="H10" s="4" t="s">
        <v>118</v>
      </c>
      <c r="I10" s="4" t="s">
        <v>63</v>
      </c>
      <c r="J10" s="4"/>
      <c r="K10" s="4" t="s">
        <v>64</v>
      </c>
      <c r="L10" s="1" t="s">
        <v>65</v>
      </c>
    </row>
    <row r="11" spans="4:10" ht="11.25">
      <c r="D11" s="1"/>
      <c r="E11" s="4" t="s">
        <v>66</v>
      </c>
      <c r="F11" s="4" t="s">
        <v>67</v>
      </c>
      <c r="G11" s="4" t="s">
        <v>109</v>
      </c>
      <c r="H11" s="4" t="s">
        <v>109</v>
      </c>
      <c r="I11" s="4" t="s">
        <v>68</v>
      </c>
      <c r="J11" s="4" t="s">
        <v>4</v>
      </c>
    </row>
    <row r="12" spans="5:12" ht="11.25">
      <c r="E12" s="4" t="s">
        <v>2</v>
      </c>
      <c r="F12" s="4" t="s">
        <v>2</v>
      </c>
      <c r="G12" s="4" t="s">
        <v>116</v>
      </c>
      <c r="H12" s="4" t="s">
        <v>2</v>
      </c>
      <c r="I12" s="4" t="s">
        <v>2</v>
      </c>
      <c r="J12" s="4" t="s">
        <v>2</v>
      </c>
      <c r="K12" s="4" t="s">
        <v>2</v>
      </c>
      <c r="L12" s="4" t="s">
        <v>2</v>
      </c>
    </row>
    <row r="14" spans="1:14" ht="11.25">
      <c r="A14" s="14" t="s">
        <v>227</v>
      </c>
      <c r="B14" s="21"/>
      <c r="C14" s="21"/>
      <c r="D14" s="22"/>
      <c r="E14" s="9">
        <v>5000</v>
      </c>
      <c r="F14" s="9">
        <v>599</v>
      </c>
      <c r="G14" s="9">
        <v>421</v>
      </c>
      <c r="H14" s="9">
        <v>518</v>
      </c>
      <c r="I14" s="9">
        <v>15078</v>
      </c>
      <c r="J14" s="59">
        <f>SUM(E14:I14)</f>
        <v>21616</v>
      </c>
      <c r="K14" s="9">
        <v>0</v>
      </c>
      <c r="L14" s="9">
        <f>SUM(J14:K14)</f>
        <v>21616</v>
      </c>
      <c r="M14" s="29"/>
      <c r="N14" s="29"/>
    </row>
    <row r="15" spans="1:10" ht="11.25">
      <c r="A15" s="23"/>
      <c r="B15" s="23"/>
      <c r="C15" s="23"/>
      <c r="D15" s="24"/>
      <c r="J15" s="20"/>
    </row>
    <row r="16" spans="5:12" ht="11.25">
      <c r="E16" s="25"/>
      <c r="F16" s="26"/>
      <c r="G16" s="26"/>
      <c r="H16" s="26"/>
      <c r="I16" s="26"/>
      <c r="J16" s="60"/>
      <c r="K16" s="26">
        <v>0</v>
      </c>
      <c r="L16" s="27">
        <f>J16+K16</f>
        <v>0</v>
      </c>
    </row>
    <row r="17" spans="1:12" ht="11.25">
      <c r="A17" s="2" t="s">
        <v>119</v>
      </c>
      <c r="E17" s="55">
        <v>0</v>
      </c>
      <c r="F17" s="9">
        <v>0</v>
      </c>
      <c r="G17" s="9">
        <v>0</v>
      </c>
      <c r="H17" s="9">
        <v>123</v>
      </c>
      <c r="I17" s="9">
        <v>0</v>
      </c>
      <c r="J17" s="61">
        <f>SUM(E17:I17)</f>
        <v>123</v>
      </c>
      <c r="K17" s="9">
        <v>0</v>
      </c>
      <c r="L17" s="56">
        <f>J17+K17</f>
        <v>123</v>
      </c>
    </row>
    <row r="18" spans="1:12" ht="11.25">
      <c r="A18" s="2" t="s">
        <v>231</v>
      </c>
      <c r="E18" s="55">
        <v>0</v>
      </c>
      <c r="F18" s="9">
        <v>0</v>
      </c>
      <c r="G18" s="9">
        <v>1980</v>
      </c>
      <c r="H18" s="9">
        <v>0</v>
      </c>
      <c r="I18" s="9">
        <v>-1980</v>
      </c>
      <c r="J18" s="61">
        <f>SUM(E18:I18)</f>
        <v>0</v>
      </c>
      <c r="K18" s="9"/>
      <c r="L18" s="56"/>
    </row>
    <row r="19" spans="1:12" ht="11.25">
      <c r="A19" s="2" t="s">
        <v>222</v>
      </c>
      <c r="E19" s="55">
        <v>0</v>
      </c>
      <c r="F19" s="9">
        <v>0</v>
      </c>
      <c r="G19" s="9">
        <v>0</v>
      </c>
      <c r="H19" s="9">
        <v>0</v>
      </c>
      <c r="I19" s="9">
        <f>PL!H34</f>
        <v>3411</v>
      </c>
      <c r="J19" s="61">
        <f>SUM(E19:I19)</f>
        <v>3411</v>
      </c>
      <c r="K19" s="5"/>
      <c r="L19" s="57"/>
    </row>
    <row r="20" spans="5:12" ht="11.25">
      <c r="E20" s="15"/>
      <c r="F20" s="5"/>
      <c r="G20" s="5"/>
      <c r="H20" s="5"/>
      <c r="I20" s="5"/>
      <c r="J20" s="62"/>
      <c r="K20" s="9"/>
      <c r="L20" s="66"/>
    </row>
    <row r="21" spans="1:10" ht="11.25">
      <c r="A21" s="2" t="s">
        <v>69</v>
      </c>
      <c r="J21" s="20"/>
    </row>
    <row r="22" spans="1:12" ht="11.25">
      <c r="A22" s="18" t="s">
        <v>70</v>
      </c>
      <c r="E22" s="9">
        <f aca="true" t="shared" si="0" ref="E22:L22">SUM(E16:E19)</f>
        <v>0</v>
      </c>
      <c r="F22" s="9">
        <f t="shared" si="0"/>
        <v>0</v>
      </c>
      <c r="G22" s="9">
        <f t="shared" si="0"/>
        <v>1980</v>
      </c>
      <c r="H22" s="9">
        <f t="shared" si="0"/>
        <v>123</v>
      </c>
      <c r="I22" s="9">
        <f t="shared" si="0"/>
        <v>1431</v>
      </c>
      <c r="J22" s="59">
        <f t="shared" si="0"/>
        <v>3534</v>
      </c>
      <c r="K22" s="9">
        <f t="shared" si="0"/>
        <v>0</v>
      </c>
      <c r="L22" s="9">
        <f t="shared" si="0"/>
        <v>123</v>
      </c>
    </row>
    <row r="23" spans="1:12" ht="11.25">
      <c r="A23" s="18"/>
      <c r="E23" s="9"/>
      <c r="F23" s="9"/>
      <c r="G23" s="9"/>
      <c r="H23" s="9"/>
      <c r="I23" s="9"/>
      <c r="J23" s="59"/>
      <c r="K23" s="9"/>
      <c r="L23" s="9"/>
    </row>
    <row r="24" spans="5:10" ht="11.25">
      <c r="E24" s="9"/>
      <c r="F24" s="9"/>
      <c r="G24" s="9"/>
      <c r="H24" s="9"/>
      <c r="I24" s="9"/>
      <c r="J24" s="59"/>
    </row>
    <row r="25" spans="1:14" ht="17.25" customHeight="1" thickBot="1">
      <c r="A25" s="10" t="s">
        <v>101</v>
      </c>
      <c r="E25" s="58">
        <f aca="true" t="shared" si="1" ref="E25:L25">SUM(E14+E22)</f>
        <v>5000</v>
      </c>
      <c r="F25" s="58">
        <f t="shared" si="1"/>
        <v>599</v>
      </c>
      <c r="G25" s="58">
        <f t="shared" si="1"/>
        <v>2401</v>
      </c>
      <c r="H25" s="58">
        <f t="shared" si="1"/>
        <v>641</v>
      </c>
      <c r="I25" s="58">
        <f t="shared" si="1"/>
        <v>16509</v>
      </c>
      <c r="J25" s="58">
        <f t="shared" si="1"/>
        <v>25150</v>
      </c>
      <c r="K25" s="6">
        <f t="shared" si="1"/>
        <v>0</v>
      </c>
      <c r="L25" s="6">
        <f t="shared" si="1"/>
        <v>21739</v>
      </c>
      <c r="M25" s="29"/>
      <c r="N25" s="29"/>
    </row>
    <row r="26" spans="5:10" ht="11.25">
      <c r="E26" s="3">
        <f>E25-'BS'!F32</f>
        <v>0</v>
      </c>
      <c r="F26" s="3">
        <f>F25-'BS'!F33</f>
        <v>0</v>
      </c>
      <c r="G26" s="3">
        <f>G25-'BS'!F34</f>
        <v>0</v>
      </c>
      <c r="H26" s="3">
        <f>H25-'BS'!F35</f>
        <v>0</v>
      </c>
      <c r="I26" s="3">
        <f>I25-'BS'!F36</f>
        <v>0</v>
      </c>
      <c r="J26" s="20"/>
    </row>
    <row r="27" ht="11.25">
      <c r="J27" s="20"/>
    </row>
    <row r="28" ht="11.25">
      <c r="J28" s="20"/>
    </row>
    <row r="29" spans="1:12" ht="11.25">
      <c r="A29" s="10" t="s">
        <v>228</v>
      </c>
      <c r="C29" s="67"/>
      <c r="E29" s="3">
        <v>5000</v>
      </c>
      <c r="F29" s="3">
        <v>599</v>
      </c>
      <c r="G29" s="3">
        <v>421</v>
      </c>
      <c r="H29" s="3">
        <v>-79</v>
      </c>
      <c r="I29" s="3">
        <v>8472</v>
      </c>
      <c r="J29" s="20">
        <f>SUM(E29:I29)</f>
        <v>14413</v>
      </c>
      <c r="K29" s="3">
        <v>0</v>
      </c>
      <c r="L29" s="29">
        <f>J29+K29</f>
        <v>14413</v>
      </c>
    </row>
    <row r="30" ht="11.25">
      <c r="J30" s="20"/>
    </row>
    <row r="31" spans="5:12" ht="11.25">
      <c r="E31" s="25"/>
      <c r="F31" s="26"/>
      <c r="G31" s="26"/>
      <c r="H31" s="26"/>
      <c r="I31" s="26"/>
      <c r="J31" s="60"/>
      <c r="K31" s="26">
        <v>0</v>
      </c>
      <c r="L31" s="27">
        <f>J31+K31</f>
        <v>0</v>
      </c>
    </row>
    <row r="32" spans="1:12" ht="11.25">
      <c r="A32" s="2" t="s">
        <v>119</v>
      </c>
      <c r="E32" s="55">
        <v>0</v>
      </c>
      <c r="F32" s="9">
        <v>0</v>
      </c>
      <c r="G32" s="9">
        <v>0</v>
      </c>
      <c r="H32" s="9">
        <v>338</v>
      </c>
      <c r="I32" s="9">
        <v>0</v>
      </c>
      <c r="J32" s="61">
        <f>SUM(E32:I32)</f>
        <v>338</v>
      </c>
      <c r="K32" s="9"/>
      <c r="L32" s="56">
        <f>J32+K32</f>
        <v>338</v>
      </c>
    </row>
    <row r="33" spans="1:12" ht="11.25">
      <c r="A33" s="2" t="s">
        <v>222</v>
      </c>
      <c r="E33" s="55">
        <v>0</v>
      </c>
      <c r="F33" s="9">
        <v>0</v>
      </c>
      <c r="G33" s="9">
        <v>0</v>
      </c>
      <c r="H33" s="9">
        <v>0</v>
      </c>
      <c r="I33" s="9">
        <f>PL!I34</f>
        <v>3398</v>
      </c>
      <c r="J33" s="61">
        <f>SUM(E33:I33)</f>
        <v>3398</v>
      </c>
      <c r="K33" s="5"/>
      <c r="L33" s="28"/>
    </row>
    <row r="34" spans="5:12" ht="11.25">
      <c r="E34" s="15"/>
      <c r="F34" s="5"/>
      <c r="G34" s="5"/>
      <c r="H34" s="5"/>
      <c r="I34" s="5"/>
      <c r="J34" s="62"/>
      <c r="K34" s="9"/>
      <c r="L34" s="17"/>
    </row>
    <row r="35" spans="1:10" ht="11.25">
      <c r="A35" s="2" t="s">
        <v>69</v>
      </c>
      <c r="J35" s="20"/>
    </row>
    <row r="36" spans="1:12" ht="11.25">
      <c r="A36" s="18" t="s">
        <v>70</v>
      </c>
      <c r="E36" s="9">
        <f aca="true" t="shared" si="2" ref="E36:L36">SUM(E31:E33)</f>
        <v>0</v>
      </c>
      <c r="F36" s="9">
        <f t="shared" si="2"/>
        <v>0</v>
      </c>
      <c r="G36" s="9">
        <f t="shared" si="2"/>
        <v>0</v>
      </c>
      <c r="H36" s="9">
        <f t="shared" si="2"/>
        <v>338</v>
      </c>
      <c r="I36" s="9">
        <f t="shared" si="2"/>
        <v>3398</v>
      </c>
      <c r="J36" s="59">
        <f t="shared" si="2"/>
        <v>3736</v>
      </c>
      <c r="K36" s="9">
        <f t="shared" si="2"/>
        <v>0</v>
      </c>
      <c r="L36" s="9">
        <f t="shared" si="2"/>
        <v>338</v>
      </c>
    </row>
    <row r="37" ht="11.25">
      <c r="J37" s="20"/>
    </row>
    <row r="38" spans="1:13" ht="17.25" customHeight="1" thickBot="1">
      <c r="A38" s="10" t="s">
        <v>239</v>
      </c>
      <c r="E38" s="58">
        <f aca="true" t="shared" si="3" ref="E38:L38">E29+E36+SUM(E37:E37)</f>
        <v>5000</v>
      </c>
      <c r="F38" s="58">
        <f t="shared" si="3"/>
        <v>599</v>
      </c>
      <c r="G38" s="58">
        <f t="shared" si="3"/>
        <v>421</v>
      </c>
      <c r="H38" s="58">
        <f t="shared" si="3"/>
        <v>259</v>
      </c>
      <c r="I38" s="58">
        <f t="shared" si="3"/>
        <v>11870</v>
      </c>
      <c r="J38" s="58">
        <f t="shared" si="3"/>
        <v>18149</v>
      </c>
      <c r="K38" s="6">
        <f t="shared" si="3"/>
        <v>0</v>
      </c>
      <c r="L38" s="6">
        <f t="shared" si="3"/>
        <v>14751</v>
      </c>
      <c r="M38" s="29"/>
    </row>
    <row r="39" spans="1:10" ht="11.25">
      <c r="A39" s="7" t="s">
        <v>113</v>
      </c>
      <c r="J39" s="20"/>
    </row>
    <row r="42" spans="1:12" ht="33.75" customHeight="1">
      <c r="A42" s="157" t="s">
        <v>330</v>
      </c>
      <c r="B42" s="157"/>
      <c r="C42" s="157"/>
      <c r="D42" s="157"/>
      <c r="E42" s="157"/>
      <c r="F42" s="157"/>
      <c r="G42" s="157"/>
      <c r="H42" s="157"/>
      <c r="I42" s="157"/>
      <c r="J42" s="157"/>
      <c r="K42" s="157"/>
      <c r="L42" s="157"/>
    </row>
  </sheetData>
  <sheetProtection/>
  <mergeCells count="6">
    <mergeCell ref="A42:L42"/>
    <mergeCell ref="F8:H8"/>
    <mergeCell ref="A1:L1"/>
    <mergeCell ref="A2:L2"/>
    <mergeCell ref="A3:L3"/>
    <mergeCell ref="A4:L4"/>
  </mergeCells>
  <printOptions/>
  <pageMargins left="0.5" right="0.5" top="0.75" bottom="0.75" header="0.5" footer="0.5"/>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P336"/>
  <sheetViews>
    <sheetView view="pageBreakPreview" zoomScaleNormal="90" zoomScaleSheetLayoutView="100" zoomScalePageLayoutView="0" workbookViewId="0" topLeftCell="A199">
      <selection activeCell="B230" sqref="B230"/>
    </sheetView>
  </sheetViews>
  <sheetFormatPr defaultColWidth="9.00390625" defaultRowHeight="13.5"/>
  <cols>
    <col min="1" max="1" width="4.625" style="2" customWidth="1"/>
    <col min="2" max="2" width="25.375" style="2" customWidth="1"/>
    <col min="3" max="8" width="10.625" style="2" customWidth="1"/>
    <col min="9" max="14" width="9.50390625" style="2" customWidth="1"/>
    <col min="15" max="16384" width="9.00390625" style="2" customWidth="1"/>
  </cols>
  <sheetData>
    <row r="1" ht="11.25">
      <c r="A1" s="10" t="s">
        <v>203</v>
      </c>
    </row>
    <row r="2" ht="11.25">
      <c r="A2" s="10" t="s">
        <v>108</v>
      </c>
    </row>
    <row r="3" ht="11.25">
      <c r="A3" s="10" t="s">
        <v>194</v>
      </c>
    </row>
    <row r="4" ht="11.25">
      <c r="A4" s="10" t="s">
        <v>137</v>
      </c>
    </row>
    <row r="5" ht="11.25">
      <c r="A5" s="10"/>
    </row>
    <row r="6" ht="11.25">
      <c r="A6" s="10" t="s">
        <v>15</v>
      </c>
    </row>
    <row r="8" spans="1:2" ht="14.25" customHeight="1">
      <c r="A8" s="16" t="s">
        <v>16</v>
      </c>
      <c r="B8" s="10" t="s">
        <v>17</v>
      </c>
    </row>
    <row r="10" spans="2:9" ht="63" customHeight="1">
      <c r="B10" s="167" t="s">
        <v>333</v>
      </c>
      <c r="C10" s="167"/>
      <c r="D10" s="167"/>
      <c r="E10" s="167"/>
      <c r="F10" s="167"/>
      <c r="G10" s="167"/>
      <c r="H10" s="167"/>
      <c r="I10" s="19"/>
    </row>
    <row r="12" spans="2:10" ht="64.5" customHeight="1">
      <c r="B12" s="167" t="s">
        <v>334</v>
      </c>
      <c r="C12" s="167"/>
      <c r="D12" s="167"/>
      <c r="E12" s="167"/>
      <c r="F12" s="167"/>
      <c r="G12" s="167"/>
      <c r="H12" s="167"/>
      <c r="I12" s="19"/>
      <c r="J12" s="12"/>
    </row>
    <row r="13" ht="11.25" customHeight="1"/>
    <row r="14" spans="2:10" ht="40.5" customHeight="1">
      <c r="B14" s="167" t="s">
        <v>232</v>
      </c>
      <c r="C14" s="167"/>
      <c r="D14" s="167"/>
      <c r="E14" s="167"/>
      <c r="F14" s="167"/>
      <c r="G14" s="167"/>
      <c r="H14" s="167"/>
      <c r="I14" s="19"/>
      <c r="J14" s="12"/>
    </row>
    <row r="15" spans="2:10" ht="11.25">
      <c r="B15" s="12"/>
      <c r="C15" s="12"/>
      <c r="D15" s="12"/>
      <c r="E15" s="12"/>
      <c r="F15" s="12"/>
      <c r="G15" s="12"/>
      <c r="H15" s="12"/>
      <c r="I15" s="19"/>
      <c r="J15" s="12"/>
    </row>
    <row r="16" spans="2:10" ht="11.25">
      <c r="B16" s="164" t="s">
        <v>247</v>
      </c>
      <c r="C16" s="164"/>
      <c r="D16" s="164"/>
      <c r="E16" s="164"/>
      <c r="F16" s="164"/>
      <c r="G16" s="164"/>
      <c r="H16" s="164"/>
      <c r="I16" s="19"/>
      <c r="J16" s="12"/>
    </row>
    <row r="17" spans="2:10" ht="13.5">
      <c r="B17" s="114" t="s">
        <v>248</v>
      </c>
      <c r="C17"/>
      <c r="D17" s="113"/>
      <c r="E17" s="113"/>
      <c r="F17" s="113"/>
      <c r="G17" s="113"/>
      <c r="H17" s="113"/>
      <c r="I17" s="19"/>
      <c r="J17" s="12"/>
    </row>
    <row r="18" spans="2:10" ht="13.5">
      <c r="B18" s="114" t="s">
        <v>249</v>
      </c>
      <c r="C18"/>
      <c r="D18" s="113"/>
      <c r="E18" s="113"/>
      <c r="F18" s="113"/>
      <c r="G18" s="113"/>
      <c r="H18" s="113"/>
      <c r="I18" s="19"/>
      <c r="J18" s="12"/>
    </row>
    <row r="19" spans="2:10" ht="13.5">
      <c r="B19" s="114" t="s">
        <v>248</v>
      </c>
      <c r="C19"/>
      <c r="D19" s="113"/>
      <c r="E19" s="113"/>
      <c r="F19" s="113"/>
      <c r="G19" s="113"/>
      <c r="H19" s="113"/>
      <c r="I19" s="19"/>
      <c r="J19" s="12"/>
    </row>
    <row r="20" spans="2:10" ht="11.25">
      <c r="B20" s="114" t="s">
        <v>250</v>
      </c>
      <c r="C20" s="114" t="s">
        <v>251</v>
      </c>
      <c r="D20" s="113"/>
      <c r="E20" s="113"/>
      <c r="F20" s="113"/>
      <c r="G20" s="113"/>
      <c r="H20" s="113"/>
      <c r="I20" s="19"/>
      <c r="J20" s="12"/>
    </row>
    <row r="21" spans="2:10" ht="13.5">
      <c r="B21" s="114" t="s">
        <v>248</v>
      </c>
      <c r="C21"/>
      <c r="D21" s="113"/>
      <c r="E21" s="113"/>
      <c r="F21" s="113"/>
      <c r="G21" s="113"/>
      <c r="H21" s="113"/>
      <c r="I21" s="19"/>
      <c r="J21" s="12"/>
    </row>
    <row r="22" spans="2:10" ht="14.25">
      <c r="B22" s="114" t="s">
        <v>264</v>
      </c>
      <c r="C22"/>
      <c r="D22" s="113"/>
      <c r="E22" s="113"/>
      <c r="F22" s="113"/>
      <c r="G22" s="113"/>
      <c r="H22" s="113"/>
      <c r="I22" s="19"/>
      <c r="J22" s="12"/>
    </row>
    <row r="23" spans="2:10" ht="13.5">
      <c r="B23" s="114" t="s">
        <v>252</v>
      </c>
      <c r="C23"/>
      <c r="D23" s="113"/>
      <c r="E23" s="113"/>
      <c r="F23" s="113"/>
      <c r="G23" s="113"/>
      <c r="H23" s="113"/>
      <c r="I23" s="19"/>
      <c r="J23" s="12"/>
    </row>
    <row r="24" spans="2:10" ht="13.5">
      <c r="B24" s="114" t="s">
        <v>253</v>
      </c>
      <c r="C24"/>
      <c r="D24" s="113"/>
      <c r="E24" s="113"/>
      <c r="F24" s="113"/>
      <c r="G24" s="113"/>
      <c r="H24" s="113"/>
      <c r="I24" s="19"/>
      <c r="J24" s="12"/>
    </row>
    <row r="25" spans="2:10" ht="13.5">
      <c r="B25" s="114" t="s">
        <v>254</v>
      </c>
      <c r="C25"/>
      <c r="D25" s="113"/>
      <c r="E25" s="113"/>
      <c r="F25" s="113"/>
      <c r="G25" s="113"/>
      <c r="H25" s="113"/>
      <c r="I25" s="19"/>
      <c r="J25" s="12"/>
    </row>
    <row r="26" spans="2:10" ht="13.5">
      <c r="B26" s="114" t="s">
        <v>255</v>
      </c>
      <c r="C26"/>
      <c r="D26" s="113"/>
      <c r="E26" s="113"/>
      <c r="F26" s="113"/>
      <c r="G26" s="113"/>
      <c r="H26" s="113"/>
      <c r="I26" s="19"/>
      <c r="J26" s="12"/>
    </row>
    <row r="27" spans="2:10" ht="11.25">
      <c r="B27" s="113"/>
      <c r="C27" s="113"/>
      <c r="D27" s="113"/>
      <c r="E27" s="113"/>
      <c r="F27" s="113"/>
      <c r="G27" s="113"/>
      <c r="H27" s="113"/>
      <c r="I27" s="19"/>
      <c r="J27" s="12"/>
    </row>
    <row r="28" spans="2:10" ht="13.5">
      <c r="B28" s="114" t="s">
        <v>265</v>
      </c>
      <c r="C28"/>
      <c r="D28" s="113"/>
      <c r="E28" s="113"/>
      <c r="F28" s="113"/>
      <c r="G28" s="113"/>
      <c r="H28" s="113"/>
      <c r="I28" s="19"/>
      <c r="J28" s="12"/>
    </row>
    <row r="29" spans="2:10" ht="13.5">
      <c r="B29" s="114" t="s">
        <v>248</v>
      </c>
      <c r="C29"/>
      <c r="D29" s="113"/>
      <c r="E29" s="113"/>
      <c r="F29" s="113"/>
      <c r="G29" s="113"/>
      <c r="H29" s="113"/>
      <c r="I29" s="19"/>
      <c r="J29" s="12"/>
    </row>
    <row r="30" spans="2:10" ht="11.25">
      <c r="B30" s="114" t="s">
        <v>266</v>
      </c>
      <c r="C30" s="114" t="s">
        <v>267</v>
      </c>
      <c r="D30" s="113"/>
      <c r="E30" s="113"/>
      <c r="F30" s="113"/>
      <c r="G30" s="113"/>
      <c r="H30" s="113"/>
      <c r="I30" s="19"/>
      <c r="J30" s="12"/>
    </row>
    <row r="31" spans="2:10" ht="11.25">
      <c r="B31" s="114" t="s">
        <v>268</v>
      </c>
      <c r="C31" s="114" t="s">
        <v>269</v>
      </c>
      <c r="D31" s="113"/>
      <c r="E31" s="113"/>
      <c r="F31" s="113"/>
      <c r="G31" s="113"/>
      <c r="H31" s="113"/>
      <c r="I31" s="19"/>
      <c r="J31" s="12"/>
    </row>
    <row r="32" spans="2:10" ht="11.25">
      <c r="B32" s="114" t="s">
        <v>270</v>
      </c>
      <c r="C32" s="114" t="s">
        <v>271</v>
      </c>
      <c r="D32" s="113"/>
      <c r="E32" s="113"/>
      <c r="F32" s="113"/>
      <c r="G32" s="113"/>
      <c r="H32" s="113"/>
      <c r="I32" s="19"/>
      <c r="J32" s="12"/>
    </row>
    <row r="33" spans="2:10" ht="11.25">
      <c r="B33" s="114" t="s">
        <v>272</v>
      </c>
      <c r="C33" s="114" t="s">
        <v>273</v>
      </c>
      <c r="D33" s="113"/>
      <c r="E33" s="113"/>
      <c r="F33" s="113"/>
      <c r="G33" s="113"/>
      <c r="H33" s="113"/>
      <c r="I33" s="19"/>
      <c r="J33" s="12"/>
    </row>
    <row r="34" spans="2:10" ht="13.5">
      <c r="B34" s="114" t="s">
        <v>248</v>
      </c>
      <c r="C34"/>
      <c r="D34" s="113"/>
      <c r="E34" s="113"/>
      <c r="F34" s="113"/>
      <c r="G34" s="113"/>
      <c r="H34" s="113"/>
      <c r="I34" s="19"/>
      <c r="J34" s="12"/>
    </row>
    <row r="35" spans="2:10" ht="13.5">
      <c r="B35" s="114" t="s">
        <v>274</v>
      </c>
      <c r="C35"/>
      <c r="D35" s="113"/>
      <c r="E35" s="113"/>
      <c r="F35" s="113"/>
      <c r="G35" s="113"/>
      <c r="H35" s="113"/>
      <c r="I35" s="19"/>
      <c r="J35" s="12"/>
    </row>
    <row r="36" spans="2:10" ht="13.5">
      <c r="B36" s="114" t="s">
        <v>275</v>
      </c>
      <c r="C36"/>
      <c r="D36" s="113"/>
      <c r="E36" s="113"/>
      <c r="F36" s="113"/>
      <c r="G36" s="113"/>
      <c r="H36" s="113"/>
      <c r="I36" s="19"/>
      <c r="J36" s="12"/>
    </row>
    <row r="37" spans="2:10" ht="13.5">
      <c r="B37" s="114" t="s">
        <v>276</v>
      </c>
      <c r="C37"/>
      <c r="D37" s="113"/>
      <c r="E37" s="113"/>
      <c r="F37" s="113"/>
      <c r="G37" s="113"/>
      <c r="H37" s="113"/>
      <c r="I37" s="19"/>
      <c r="J37" s="12"/>
    </row>
    <row r="38" spans="2:10" ht="13.5">
      <c r="B38" s="114" t="s">
        <v>277</v>
      </c>
      <c r="C38"/>
      <c r="D38" s="113"/>
      <c r="E38" s="113"/>
      <c r="F38" s="113"/>
      <c r="G38" s="113"/>
      <c r="H38" s="113"/>
      <c r="I38" s="19"/>
      <c r="J38" s="12"/>
    </row>
    <row r="39" spans="2:10" ht="13.5">
      <c r="B39" s="114" t="s">
        <v>278</v>
      </c>
      <c r="C39"/>
      <c r="D39" s="113"/>
      <c r="E39" s="113"/>
      <c r="F39" s="113"/>
      <c r="G39" s="113"/>
      <c r="H39" s="113"/>
      <c r="I39" s="19"/>
      <c r="J39" s="12"/>
    </row>
    <row r="40" spans="2:10" ht="13.5">
      <c r="B40" s="114" t="s">
        <v>248</v>
      </c>
      <c r="C40"/>
      <c r="D40" s="113"/>
      <c r="E40" s="113"/>
      <c r="F40" s="113"/>
      <c r="G40" s="113"/>
      <c r="H40" s="113"/>
      <c r="I40" s="19"/>
      <c r="J40" s="12"/>
    </row>
    <row r="41" spans="2:10" ht="13.5">
      <c r="B41" s="114" t="s">
        <v>279</v>
      </c>
      <c r="C41"/>
      <c r="D41" s="113"/>
      <c r="E41" s="113"/>
      <c r="F41" s="113"/>
      <c r="G41" s="113"/>
      <c r="H41" s="113"/>
      <c r="I41" s="19"/>
      <c r="J41" s="12"/>
    </row>
    <row r="42" spans="2:10" ht="13.5">
      <c r="B42" s="114" t="s">
        <v>280</v>
      </c>
      <c r="C42"/>
      <c r="D42" s="113"/>
      <c r="E42" s="113"/>
      <c r="F42" s="113"/>
      <c r="G42" s="113"/>
      <c r="H42" s="113"/>
      <c r="I42" s="19"/>
      <c r="J42" s="12"/>
    </row>
    <row r="43" spans="2:10" ht="13.5">
      <c r="B43" s="114" t="s">
        <v>248</v>
      </c>
      <c r="C43"/>
      <c r="D43" s="113"/>
      <c r="E43" s="113"/>
      <c r="F43" s="113"/>
      <c r="G43" s="113"/>
      <c r="H43" s="113"/>
      <c r="I43" s="19"/>
      <c r="J43" s="12"/>
    </row>
    <row r="44" spans="2:10" ht="13.5">
      <c r="B44" s="114" t="s">
        <v>281</v>
      </c>
      <c r="C44"/>
      <c r="D44" s="113"/>
      <c r="E44" s="113"/>
      <c r="F44" s="113"/>
      <c r="G44" s="113"/>
      <c r="H44" s="113"/>
      <c r="I44" s="19"/>
      <c r="J44" s="12"/>
    </row>
    <row r="45" spans="2:10" ht="13.5">
      <c r="B45" s="114" t="s">
        <v>282</v>
      </c>
      <c r="C45"/>
      <c r="D45" s="113"/>
      <c r="E45" s="113"/>
      <c r="F45" s="113"/>
      <c r="G45" s="113"/>
      <c r="H45" s="113"/>
      <c r="I45" s="19"/>
      <c r="J45" s="12"/>
    </row>
    <row r="46" spans="2:10" ht="13.5">
      <c r="B46" s="114" t="s">
        <v>283</v>
      </c>
      <c r="C46"/>
      <c r="D46" s="113"/>
      <c r="E46" s="113"/>
      <c r="F46" s="113"/>
      <c r="G46" s="113"/>
      <c r="H46" s="113"/>
      <c r="I46" s="19"/>
      <c r="J46" s="12"/>
    </row>
    <row r="47" spans="2:10" ht="11.25">
      <c r="B47" s="113"/>
      <c r="C47" s="113"/>
      <c r="D47" s="113"/>
      <c r="E47" s="113"/>
      <c r="F47" s="113"/>
      <c r="G47" s="113"/>
      <c r="H47" s="113"/>
      <c r="I47" s="19"/>
      <c r="J47" s="12"/>
    </row>
    <row r="48" spans="2:10" ht="13.5">
      <c r="B48" s="114" t="s">
        <v>284</v>
      </c>
      <c r="C48"/>
      <c r="D48" s="113"/>
      <c r="E48" s="113"/>
      <c r="F48" s="113"/>
      <c r="G48" s="113"/>
      <c r="H48" s="113"/>
      <c r="I48" s="19"/>
      <c r="J48" s="12"/>
    </row>
    <row r="49" spans="2:10" ht="13.5">
      <c r="B49" s="114" t="s">
        <v>248</v>
      </c>
      <c r="C49"/>
      <c r="D49" s="113"/>
      <c r="E49" s="113"/>
      <c r="F49" s="113"/>
      <c r="G49" s="113"/>
      <c r="H49" s="113"/>
      <c r="I49" s="19"/>
      <c r="J49" s="12"/>
    </row>
    <row r="50" spans="2:10" ht="11.25">
      <c r="B50" s="114" t="s">
        <v>285</v>
      </c>
      <c r="C50" s="114" t="s">
        <v>286</v>
      </c>
      <c r="D50" s="113"/>
      <c r="E50" s="113"/>
      <c r="F50" s="113"/>
      <c r="G50" s="113"/>
      <c r="H50" s="113"/>
      <c r="I50" s="19"/>
      <c r="J50" s="12"/>
    </row>
    <row r="51" spans="2:10" ht="11.25">
      <c r="B51" s="114" t="s">
        <v>287</v>
      </c>
      <c r="C51" s="114" t="s">
        <v>288</v>
      </c>
      <c r="D51" s="113"/>
      <c r="E51" s="113"/>
      <c r="F51" s="113"/>
      <c r="G51" s="113"/>
      <c r="H51" s="113"/>
      <c r="I51" s="19"/>
      <c r="J51" s="12"/>
    </row>
    <row r="52" spans="2:10" ht="11.25">
      <c r="B52" s="114" t="s">
        <v>289</v>
      </c>
      <c r="C52" s="114" t="s">
        <v>290</v>
      </c>
      <c r="D52" s="113"/>
      <c r="E52" s="113"/>
      <c r="F52" s="113"/>
      <c r="G52" s="113"/>
      <c r="H52" s="113"/>
      <c r="I52" s="19"/>
      <c r="J52" s="12"/>
    </row>
    <row r="53" spans="2:10" ht="13.5">
      <c r="B53" s="114" t="s">
        <v>248</v>
      </c>
      <c r="C53"/>
      <c r="D53" s="113"/>
      <c r="E53" s="113"/>
      <c r="F53" s="113"/>
      <c r="G53" s="113"/>
      <c r="H53" s="113"/>
      <c r="I53" s="19"/>
      <c r="J53" s="12"/>
    </row>
    <row r="54" spans="2:10" ht="13.5">
      <c r="B54" s="114" t="s">
        <v>291</v>
      </c>
      <c r="C54"/>
      <c r="D54" s="113"/>
      <c r="E54" s="113"/>
      <c r="F54" s="113"/>
      <c r="G54" s="113"/>
      <c r="H54" s="113"/>
      <c r="I54" s="19"/>
      <c r="J54" s="12"/>
    </row>
    <row r="55" spans="2:10" ht="11.25">
      <c r="B55" s="113"/>
      <c r="C55" s="113"/>
      <c r="D55" s="113"/>
      <c r="E55" s="113"/>
      <c r="F55" s="113"/>
      <c r="G55" s="113"/>
      <c r="H55" s="113"/>
      <c r="I55" s="19"/>
      <c r="J55" s="12"/>
    </row>
    <row r="56" spans="2:10" ht="13.5">
      <c r="B56" s="114" t="s">
        <v>292</v>
      </c>
      <c r="C56"/>
      <c r="D56" s="116"/>
      <c r="E56" s="113"/>
      <c r="F56" s="113"/>
      <c r="G56" s="113"/>
      <c r="H56" s="113"/>
      <c r="I56" s="19"/>
      <c r="J56" s="12"/>
    </row>
    <row r="57" spans="2:10" ht="13.5">
      <c r="B57" s="114" t="s">
        <v>248</v>
      </c>
      <c r="C57"/>
      <c r="D57" s="116"/>
      <c r="E57" s="113"/>
      <c r="F57" s="113"/>
      <c r="G57" s="113"/>
      <c r="H57" s="113"/>
      <c r="I57" s="19"/>
      <c r="J57" s="12"/>
    </row>
    <row r="58" spans="2:10" ht="11.25">
      <c r="B58" s="114" t="s">
        <v>293</v>
      </c>
      <c r="C58" s="114" t="s">
        <v>294</v>
      </c>
      <c r="D58" s="116"/>
      <c r="E58" s="113"/>
      <c r="F58" s="113"/>
      <c r="G58" s="113"/>
      <c r="H58" s="113"/>
      <c r="I58" s="19"/>
      <c r="J58" s="12"/>
    </row>
    <row r="59" spans="2:10" ht="11.25">
      <c r="B59" s="114" t="s">
        <v>295</v>
      </c>
      <c r="C59" s="114" t="s">
        <v>296</v>
      </c>
      <c r="D59" s="116"/>
      <c r="E59" s="113"/>
      <c r="F59" s="113"/>
      <c r="G59" s="113"/>
      <c r="H59" s="113"/>
      <c r="I59" s="19"/>
      <c r="J59" s="12"/>
    </row>
    <row r="60" spans="2:10" ht="11.25">
      <c r="B60" s="114" t="s">
        <v>297</v>
      </c>
      <c r="C60" s="114" t="s">
        <v>298</v>
      </c>
      <c r="D60" s="116"/>
      <c r="E60" s="113"/>
      <c r="F60" s="113"/>
      <c r="G60" s="113"/>
      <c r="H60" s="113"/>
      <c r="I60" s="19"/>
      <c r="J60" s="12"/>
    </row>
    <row r="61" spans="2:10" ht="11.25">
      <c r="B61" s="114" t="s">
        <v>299</v>
      </c>
      <c r="C61" s="114" t="s">
        <v>300</v>
      </c>
      <c r="D61" s="116"/>
      <c r="E61" s="113"/>
      <c r="F61" s="113"/>
      <c r="G61" s="113"/>
      <c r="H61" s="113"/>
      <c r="I61" s="19"/>
      <c r="J61" s="12"/>
    </row>
    <row r="62" spans="2:10" ht="11.25">
      <c r="B62" s="114" t="s">
        <v>301</v>
      </c>
      <c r="C62" s="114" t="s">
        <v>302</v>
      </c>
      <c r="D62" s="116"/>
      <c r="E62" s="113"/>
      <c r="F62" s="113"/>
      <c r="G62" s="113"/>
      <c r="H62" s="113"/>
      <c r="I62" s="19"/>
      <c r="J62" s="12"/>
    </row>
    <row r="63" spans="2:10" ht="13.5">
      <c r="B63" s="114" t="s">
        <v>303</v>
      </c>
      <c r="C63"/>
      <c r="D63" s="116"/>
      <c r="E63" s="113"/>
      <c r="F63" s="113"/>
      <c r="G63" s="113"/>
      <c r="H63" s="113"/>
      <c r="I63" s="19"/>
      <c r="J63" s="12"/>
    </row>
    <row r="64" spans="2:10" ht="11.25">
      <c r="B64" s="12"/>
      <c r="C64" s="12"/>
      <c r="D64" s="12"/>
      <c r="E64" s="12"/>
      <c r="F64" s="12"/>
      <c r="G64" s="12"/>
      <c r="H64" s="12"/>
      <c r="I64" s="19"/>
      <c r="J64" s="12"/>
    </row>
    <row r="65" spans="2:10" ht="11.25">
      <c r="B65" s="114" t="s">
        <v>304</v>
      </c>
      <c r="C65" s="12"/>
      <c r="D65" s="12"/>
      <c r="E65" s="12"/>
      <c r="F65" s="12"/>
      <c r="G65" s="12"/>
      <c r="H65" s="12"/>
      <c r="I65" s="19"/>
      <c r="J65" s="12"/>
    </row>
    <row r="66" spans="2:10" ht="11.25">
      <c r="B66" s="114" t="s">
        <v>305</v>
      </c>
      <c r="C66" s="12"/>
      <c r="D66" s="12"/>
      <c r="E66" s="12"/>
      <c r="F66" s="12"/>
      <c r="G66" s="12"/>
      <c r="H66" s="12"/>
      <c r="I66" s="19"/>
      <c r="J66" s="12"/>
    </row>
    <row r="67" spans="2:10" ht="11.25">
      <c r="B67" s="114" t="s">
        <v>306</v>
      </c>
      <c r="C67" s="12"/>
      <c r="D67" s="12"/>
      <c r="E67" s="12"/>
      <c r="F67" s="12"/>
      <c r="G67" s="12"/>
      <c r="H67" s="12"/>
      <c r="I67" s="19"/>
      <c r="J67" s="12"/>
    </row>
    <row r="68" spans="2:10" ht="11.25">
      <c r="B68" s="114" t="s">
        <v>307</v>
      </c>
      <c r="C68" s="12"/>
      <c r="D68" s="12"/>
      <c r="E68" s="12"/>
      <c r="F68" s="12"/>
      <c r="G68" s="12"/>
      <c r="H68" s="12"/>
      <c r="I68" s="19"/>
      <c r="J68" s="12"/>
    </row>
    <row r="69" spans="2:10" ht="11.25">
      <c r="B69" s="114" t="s">
        <v>308</v>
      </c>
      <c r="C69" s="12"/>
      <c r="D69" s="12"/>
      <c r="E69" s="12"/>
      <c r="F69" s="12"/>
      <c r="G69" s="12"/>
      <c r="H69" s="12"/>
      <c r="I69" s="19"/>
      <c r="J69" s="12"/>
    </row>
    <row r="70" spans="2:10" ht="11.25">
      <c r="B70" s="114" t="s">
        <v>309</v>
      </c>
      <c r="C70" s="12"/>
      <c r="D70" s="12"/>
      <c r="E70" s="12"/>
      <c r="F70" s="12"/>
      <c r="G70" s="12"/>
      <c r="H70" s="12"/>
      <c r="I70" s="19"/>
      <c r="J70" s="12"/>
    </row>
    <row r="71" spans="2:10" ht="11.25">
      <c r="B71" s="114"/>
      <c r="C71" s="12"/>
      <c r="D71" s="12"/>
      <c r="E71" s="12"/>
      <c r="F71" s="12"/>
      <c r="G71" s="12"/>
      <c r="H71" s="12"/>
      <c r="I71" s="19"/>
      <c r="J71" s="12"/>
    </row>
    <row r="72" spans="2:10" ht="78" customHeight="1">
      <c r="B72" s="162" t="s">
        <v>362</v>
      </c>
      <c r="C72" s="162"/>
      <c r="D72" s="162"/>
      <c r="E72" s="162"/>
      <c r="F72" s="162"/>
      <c r="G72" s="162"/>
      <c r="H72" s="162"/>
      <c r="I72" s="19"/>
      <c r="J72" s="12"/>
    </row>
    <row r="73" spans="2:10" ht="11.25">
      <c r="B73" s="114"/>
      <c r="C73" s="12"/>
      <c r="D73" s="12"/>
      <c r="E73" s="12"/>
      <c r="F73" s="12"/>
      <c r="G73" s="12"/>
      <c r="H73" s="12"/>
      <c r="I73" s="19"/>
      <c r="J73" s="12"/>
    </row>
    <row r="74" spans="2:10" ht="11.25">
      <c r="B74" s="114"/>
      <c r="C74" s="12"/>
      <c r="D74" s="12"/>
      <c r="E74" s="12"/>
      <c r="F74" s="12"/>
      <c r="G74" s="12"/>
      <c r="H74" s="12"/>
      <c r="I74" s="19"/>
      <c r="J74" s="12"/>
    </row>
    <row r="75" spans="1:2" ht="11.25" customHeight="1">
      <c r="A75" s="16" t="s">
        <v>18</v>
      </c>
      <c r="B75" s="10" t="s">
        <v>184</v>
      </c>
    </row>
    <row r="77" spans="2:8" ht="11.25" customHeight="1">
      <c r="B77" s="168" t="s">
        <v>257</v>
      </c>
      <c r="C77" s="168"/>
      <c r="D77" s="168"/>
      <c r="E77" s="168"/>
      <c r="F77" s="168"/>
      <c r="G77" s="168"/>
      <c r="H77" s="168"/>
    </row>
    <row r="78" spans="2:8" ht="18.75" customHeight="1">
      <c r="B78" s="168"/>
      <c r="C78" s="168"/>
      <c r="D78" s="168"/>
      <c r="E78" s="168"/>
      <c r="F78" s="168"/>
      <c r="G78" s="168"/>
      <c r="H78" s="168"/>
    </row>
    <row r="79" spans="2:8" ht="11.25">
      <c r="B79" s="110"/>
      <c r="C79" s="110"/>
      <c r="D79" s="110"/>
      <c r="E79" s="110"/>
      <c r="F79" s="110"/>
      <c r="G79" s="110"/>
      <c r="H79" s="110"/>
    </row>
    <row r="81" spans="1:4" s="31" customFormat="1" ht="11.25">
      <c r="A81" s="70" t="s">
        <v>19</v>
      </c>
      <c r="B81" s="30" t="s">
        <v>22</v>
      </c>
      <c r="D81" s="63"/>
    </row>
    <row r="82" spans="1:4" s="31" customFormat="1" ht="11.25">
      <c r="A82" s="70"/>
      <c r="B82" s="30"/>
      <c r="D82" s="63"/>
    </row>
    <row r="83" spans="1:8" s="31" customFormat="1" ht="11.25" customHeight="1">
      <c r="A83" s="70"/>
      <c r="B83" s="169" t="s">
        <v>205</v>
      </c>
      <c r="C83" s="169"/>
      <c r="D83" s="169"/>
      <c r="E83" s="169"/>
      <c r="F83" s="169"/>
      <c r="G83" s="169"/>
      <c r="H83" s="169"/>
    </row>
    <row r="84" spans="1:8" s="31" customFormat="1" ht="11.25">
      <c r="A84" s="70"/>
      <c r="B84" s="169"/>
      <c r="C84" s="169"/>
      <c r="D84" s="169"/>
      <c r="E84" s="169"/>
      <c r="F84" s="169"/>
      <c r="G84" s="169"/>
      <c r="H84" s="169"/>
    </row>
    <row r="85" spans="1:8" s="31" customFormat="1" ht="11.25">
      <c r="A85" s="70"/>
      <c r="B85" s="169"/>
      <c r="C85" s="169"/>
      <c r="D85" s="169"/>
      <c r="E85" s="169"/>
      <c r="F85" s="169"/>
      <c r="G85" s="169"/>
      <c r="H85" s="169"/>
    </row>
    <row r="86" spans="1:8" s="31" customFormat="1" ht="11.25">
      <c r="A86" s="70"/>
      <c r="B86" s="78"/>
      <c r="C86" s="78"/>
      <c r="D86" s="78"/>
      <c r="E86" s="78"/>
      <c r="F86" s="78"/>
      <c r="G86" s="78"/>
      <c r="H86" s="78"/>
    </row>
    <row r="87" spans="1:4" s="31" customFormat="1" ht="11.25">
      <c r="A87" s="70"/>
      <c r="B87" s="31" t="s">
        <v>126</v>
      </c>
      <c r="D87" s="63"/>
    </row>
    <row r="88" spans="1:4" s="31" customFormat="1" ht="11.25">
      <c r="A88" s="70"/>
      <c r="D88" s="63"/>
    </row>
    <row r="89" spans="1:8" s="31" customFormat="1" ht="11.25">
      <c r="A89" s="70"/>
      <c r="B89" s="169" t="s">
        <v>206</v>
      </c>
      <c r="C89" s="169"/>
      <c r="D89" s="169"/>
      <c r="E89" s="169"/>
      <c r="F89" s="169"/>
      <c r="G89" s="169"/>
      <c r="H89" s="169"/>
    </row>
    <row r="90" spans="1:8" s="31" customFormat="1" ht="11.25">
      <c r="A90" s="70"/>
      <c r="B90" s="169"/>
      <c r="C90" s="169"/>
      <c r="D90" s="169"/>
      <c r="E90" s="169"/>
      <c r="F90" s="169"/>
      <c r="G90" s="169"/>
      <c r="H90" s="169"/>
    </row>
    <row r="91" spans="1:8" s="31" customFormat="1" ht="15.75" customHeight="1">
      <c r="A91" s="70"/>
      <c r="B91" s="169"/>
      <c r="C91" s="169"/>
      <c r="D91" s="169"/>
      <c r="E91" s="169"/>
      <c r="F91" s="169"/>
      <c r="G91" s="169"/>
      <c r="H91" s="169"/>
    </row>
    <row r="92" spans="1:4" s="31" customFormat="1" ht="11.25">
      <c r="A92" s="70"/>
      <c r="D92" s="63"/>
    </row>
    <row r="93" spans="3:8" s="92" customFormat="1" ht="11.25">
      <c r="C93" s="170" t="s">
        <v>132</v>
      </c>
      <c r="D93" s="170"/>
      <c r="E93" s="170"/>
      <c r="F93" s="170"/>
      <c r="G93" s="170"/>
      <c r="H93" s="170"/>
    </row>
    <row r="94" spans="3:8" s="31" customFormat="1" ht="11.25">
      <c r="C94" s="93" t="s">
        <v>127</v>
      </c>
      <c r="D94" s="93" t="s">
        <v>128</v>
      </c>
      <c r="E94" s="93" t="s">
        <v>129</v>
      </c>
      <c r="F94" s="93" t="s">
        <v>130</v>
      </c>
      <c r="G94" s="93" t="s">
        <v>207</v>
      </c>
      <c r="H94" s="72" t="s">
        <v>131</v>
      </c>
    </row>
    <row r="95" spans="3:8" s="31" customFormat="1" ht="11.25">
      <c r="C95" s="93" t="s">
        <v>2</v>
      </c>
      <c r="D95" s="93" t="s">
        <v>2</v>
      </c>
      <c r="E95" s="93" t="s">
        <v>2</v>
      </c>
      <c r="F95" s="93" t="s">
        <v>2</v>
      </c>
      <c r="G95" s="93" t="s">
        <v>2</v>
      </c>
      <c r="H95" s="72" t="s">
        <v>2</v>
      </c>
    </row>
    <row r="96" s="31" customFormat="1" ht="11.25"/>
    <row r="97" s="31" customFormat="1" ht="11.25">
      <c r="B97" s="31" t="s">
        <v>0</v>
      </c>
    </row>
    <row r="98" spans="2:8" s="31" customFormat="1" ht="12" thickBot="1">
      <c r="B98" s="88" t="s">
        <v>208</v>
      </c>
      <c r="C98" s="85">
        <v>14146</v>
      </c>
      <c r="D98" s="85">
        <v>4609</v>
      </c>
      <c r="E98" s="85">
        <v>4199</v>
      </c>
      <c r="F98" s="85">
        <v>2548</v>
      </c>
      <c r="G98" s="85">
        <v>171</v>
      </c>
      <c r="H98" s="95">
        <f>SUM(C98:G98)</f>
        <v>25673</v>
      </c>
    </row>
    <row r="99" s="31" customFormat="1" ht="11.25">
      <c r="H99" s="94"/>
    </row>
    <row r="100" spans="2:8" s="31" customFormat="1" ht="11.25">
      <c r="B100" s="31" t="s">
        <v>209</v>
      </c>
      <c r="H100" s="94"/>
    </row>
    <row r="101" spans="2:8" s="31" customFormat="1" ht="11.25">
      <c r="B101" s="31" t="s">
        <v>210</v>
      </c>
      <c r="C101" s="141">
        <f>3387-130-1</f>
        <v>3256</v>
      </c>
      <c r="D101" s="141">
        <f>195+130</f>
        <v>325</v>
      </c>
      <c r="E101" s="102">
        <v>394</v>
      </c>
      <c r="F101" s="102">
        <v>324</v>
      </c>
      <c r="G101" s="102">
        <f>G105-G103-G102</f>
        <v>0</v>
      </c>
      <c r="H101" s="94">
        <f>SUM(C101:G101)</f>
        <v>4299</v>
      </c>
    </row>
    <row r="102" spans="2:8" s="31" customFormat="1" ht="11.25">
      <c r="B102" s="31" t="s">
        <v>211</v>
      </c>
      <c r="C102" s="34">
        <f>-('[1]KE Cons'!$E$24+'[1]KE Cons'!$M$24)/1000</f>
        <v>-14.8868</v>
      </c>
      <c r="D102" s="34">
        <f>-'[1]KE Cons'!$Q$24/1000</f>
        <v>-3.0213</v>
      </c>
      <c r="E102" s="34">
        <f>-'[1]KE Cons'!$G$24*'[1]KE Cons'!$G$8/1000</f>
        <v>-10.386688</v>
      </c>
      <c r="F102" s="34">
        <v>0</v>
      </c>
      <c r="G102" s="34">
        <v>0</v>
      </c>
      <c r="H102" s="94">
        <f>SUM(C102:G102)</f>
        <v>-28.294787999999997</v>
      </c>
    </row>
    <row r="103" spans="2:8" s="31" customFormat="1" ht="11.25">
      <c r="B103" s="31" t="s">
        <v>147</v>
      </c>
      <c r="C103" s="80">
        <f>('[1]KE Cons'!$E$30+'[1]KE Cons'!$M$30)/1000</f>
        <v>129.34443</v>
      </c>
      <c r="D103" s="80">
        <f>'[1]KE Cons'!$Q$30/1000*'[1]KE Cons'!$Q$8</f>
        <v>8.630822400000001</v>
      </c>
      <c r="E103" s="101">
        <f>'[1]KE Cons'!$G$30*'[1]KE Cons'!$G$8/1000</f>
        <v>0.856856</v>
      </c>
      <c r="F103" s="97">
        <v>0</v>
      </c>
      <c r="G103" s="97">
        <v>0</v>
      </c>
      <c r="H103" s="97">
        <f>SUM(C103:G103)</f>
        <v>138.83210839999998</v>
      </c>
    </row>
    <row r="104" spans="5:8" s="31" customFormat="1" ht="11.25">
      <c r="E104" s="46"/>
      <c r="F104" s="94"/>
      <c r="G104" s="46"/>
      <c r="H104" s="94"/>
    </row>
    <row r="105" spans="2:8" s="31" customFormat="1" ht="13.5">
      <c r="B105" s="31" t="s">
        <v>120</v>
      </c>
      <c r="C105" s="142"/>
      <c r="D105" s="142"/>
      <c r="E105" s="142"/>
      <c r="F105" s="142"/>
      <c r="G105" s="34"/>
      <c r="H105" s="94">
        <f>SUM(H101:H103)</f>
        <v>4409.5373204</v>
      </c>
    </row>
    <row r="106" spans="2:8" s="31" customFormat="1" ht="11.25">
      <c r="B106" s="31" t="s">
        <v>40</v>
      </c>
      <c r="H106" s="94">
        <f>PL!H32</f>
        <v>-999</v>
      </c>
    </row>
    <row r="107" s="31" customFormat="1" ht="11.25">
      <c r="H107" s="94"/>
    </row>
    <row r="108" spans="2:8" s="31" customFormat="1" ht="12" thickBot="1">
      <c r="B108" s="31" t="s">
        <v>175</v>
      </c>
      <c r="H108" s="98">
        <f>SUM(H104:H107)</f>
        <v>3410.5373203999998</v>
      </c>
    </row>
    <row r="109" s="31" customFormat="1" ht="11.25"/>
    <row r="110" spans="2:8" s="31" customFormat="1" ht="17.25" customHeight="1">
      <c r="B110" s="31" t="s">
        <v>219</v>
      </c>
      <c r="C110" s="34">
        <f>('[2]Note-30.6.2009'!$I$46+'[2]Note-30.6.2009'!$K$46)/1000-534+8</f>
        <v>754.6118700000002</v>
      </c>
      <c r="D110" s="34">
        <f>'[2]Note-30.6.2009'!$Q$46/1000</f>
        <v>18.002724</v>
      </c>
      <c r="E110" s="99">
        <f>'[2]Note-30.6.2009'!$G$46/1000</f>
        <v>3.763552</v>
      </c>
      <c r="F110" s="99">
        <f>'[2]Note-30.6.2009'!$S$46/1000</f>
        <v>6.26734</v>
      </c>
      <c r="G110" s="99">
        <v>0</v>
      </c>
      <c r="H110" s="94">
        <f>SUM(C110:G110)</f>
        <v>782.6454860000001</v>
      </c>
    </row>
    <row r="111" spans="2:8" s="31" customFormat="1" ht="17.25" customHeight="1">
      <c r="B111" s="31" t="s">
        <v>122</v>
      </c>
      <c r="C111" s="99">
        <v>278</v>
      </c>
      <c r="D111" s="99">
        <f>'[2]Note-30.6.2009'!$Q$16/1000</f>
        <v>119.896728</v>
      </c>
      <c r="E111" s="99">
        <f>'[2]Note-30.6.2009'!$G$16/1000</f>
        <v>41.96036</v>
      </c>
      <c r="F111" s="99">
        <f>'[2]Note-30.6.2009'!$W$16/1000</f>
        <v>1.504152</v>
      </c>
      <c r="G111" s="99">
        <v>0</v>
      </c>
      <c r="H111" s="100">
        <f>SUM(C111:G111)</f>
        <v>441.36123999999995</v>
      </c>
    </row>
    <row r="112" spans="2:8" s="31" customFormat="1" ht="17.25" customHeight="1" thickBot="1">
      <c r="B112" s="31" t="s">
        <v>233</v>
      </c>
      <c r="C112" s="85">
        <v>0</v>
      </c>
      <c r="D112" s="85">
        <v>9</v>
      </c>
      <c r="E112" s="85">
        <v>-21</v>
      </c>
      <c r="F112" s="85">
        <v>0</v>
      </c>
      <c r="G112" s="85">
        <v>0</v>
      </c>
      <c r="H112" s="95">
        <f>SUM(C112:G112)</f>
        <v>-12</v>
      </c>
    </row>
    <row r="113" spans="3:8" s="31" customFormat="1" ht="11.25">
      <c r="C113" s="99"/>
      <c r="D113" s="99"/>
      <c r="E113" s="99"/>
      <c r="F113" s="99"/>
      <c r="G113" s="99"/>
      <c r="H113" s="100"/>
    </row>
    <row r="114" spans="5:14" s="31" customFormat="1" ht="11.25">
      <c r="E114" s="99"/>
      <c r="F114" s="99"/>
      <c r="G114" s="99"/>
      <c r="H114" s="99"/>
      <c r="I114" s="92"/>
      <c r="J114" s="92"/>
      <c r="K114" s="99"/>
      <c r="L114" s="99"/>
      <c r="M114" s="99"/>
      <c r="N114" s="99"/>
    </row>
    <row r="115" spans="2:8" ht="11.25">
      <c r="B115" s="92"/>
      <c r="C115" s="170" t="s">
        <v>220</v>
      </c>
      <c r="D115" s="170"/>
      <c r="E115" s="170"/>
      <c r="F115" s="170"/>
      <c r="G115" s="170"/>
      <c r="H115" s="170"/>
    </row>
    <row r="116" spans="2:8" ht="11.25">
      <c r="B116" s="31"/>
      <c r="C116" s="93" t="s">
        <v>127</v>
      </c>
      <c r="D116" s="93" t="s">
        <v>128</v>
      </c>
      <c r="E116" s="93" t="s">
        <v>129</v>
      </c>
      <c r="F116" s="93" t="s">
        <v>130</v>
      </c>
      <c r="G116" s="93" t="s">
        <v>207</v>
      </c>
      <c r="H116" s="72" t="s">
        <v>131</v>
      </c>
    </row>
    <row r="117" spans="3:8" s="31" customFormat="1" ht="11.25">
      <c r="C117" s="93" t="s">
        <v>2</v>
      </c>
      <c r="D117" s="93" t="s">
        <v>2</v>
      </c>
      <c r="E117" s="93" t="s">
        <v>2</v>
      </c>
      <c r="F117" s="93" t="s">
        <v>2</v>
      </c>
      <c r="G117" s="93" t="s">
        <v>2</v>
      </c>
      <c r="H117" s="72" t="s">
        <v>2</v>
      </c>
    </row>
    <row r="118" s="31" customFormat="1" ht="11.25"/>
    <row r="119" s="31" customFormat="1" ht="11.25">
      <c r="B119" s="31" t="s">
        <v>0</v>
      </c>
    </row>
    <row r="120" spans="2:8" s="31" customFormat="1" ht="12" thickBot="1">
      <c r="B120" s="88" t="s">
        <v>208</v>
      </c>
      <c r="C120" s="85">
        <v>11262</v>
      </c>
      <c r="D120" s="85">
        <v>13127</v>
      </c>
      <c r="E120" s="85">
        <v>8847</v>
      </c>
      <c r="F120" s="85">
        <v>0</v>
      </c>
      <c r="G120" s="85">
        <v>0</v>
      </c>
      <c r="H120" s="95">
        <f>SUM(C120:G120)</f>
        <v>33236</v>
      </c>
    </row>
    <row r="121" s="31" customFormat="1" ht="11.25">
      <c r="H121" s="94"/>
    </row>
    <row r="122" spans="2:9" s="31" customFormat="1" ht="11.25">
      <c r="B122" s="31" t="s">
        <v>209</v>
      </c>
      <c r="H122" s="94"/>
      <c r="I122" s="102"/>
    </row>
    <row r="123" spans="2:8" s="31" customFormat="1" ht="11.25">
      <c r="B123" s="31" t="s">
        <v>210</v>
      </c>
      <c r="C123" s="143">
        <f>3550-D123-E123</f>
        <v>1194</v>
      </c>
      <c r="D123" s="143">
        <f>1468+316</f>
        <v>1784</v>
      </c>
      <c r="E123" s="34">
        <v>572</v>
      </c>
      <c r="F123" s="34">
        <v>0</v>
      </c>
      <c r="G123" s="34">
        <v>0</v>
      </c>
      <c r="H123" s="94">
        <f>SUM(C123:G123)</f>
        <v>3550</v>
      </c>
    </row>
    <row r="124" spans="2:8" s="31" customFormat="1" ht="11.25">
      <c r="B124" s="31" t="s">
        <v>211</v>
      </c>
      <c r="C124" s="34">
        <v>-22</v>
      </c>
      <c r="D124" s="34">
        <f>'[3]IS'!$J$25/1000</f>
        <v>-1.426212</v>
      </c>
      <c r="E124" s="34">
        <f>-('[4]Notes-KE'!$G$23+'[4]Notes-KE'!$G$24)/1000</f>
        <v>-12.586713583333333</v>
      </c>
      <c r="F124" s="34">
        <v>0</v>
      </c>
      <c r="G124" s="34">
        <v>0</v>
      </c>
      <c r="H124" s="94">
        <f>SUM(C124:G124)</f>
        <v>-36.012925583333335</v>
      </c>
    </row>
    <row r="125" spans="2:8" s="31" customFormat="1" ht="11.25">
      <c r="B125" s="31" t="s">
        <v>147</v>
      </c>
      <c r="C125" s="80">
        <v>48</v>
      </c>
      <c r="D125" s="80">
        <f>-'[4]Notes-Consol'!$K$41/1000</f>
        <v>8.578798</v>
      </c>
      <c r="E125" s="101">
        <f>-'[4]Notes-KE'!$G$39/1000</f>
        <v>1.2318334333333336</v>
      </c>
      <c r="F125" s="80">
        <v>0</v>
      </c>
      <c r="G125" s="80">
        <v>0</v>
      </c>
      <c r="H125" s="97">
        <f>SUM(C125:G125)</f>
        <v>57.810631433333334</v>
      </c>
    </row>
    <row r="126" spans="5:8" s="31" customFormat="1" ht="11.25">
      <c r="E126" s="46"/>
      <c r="F126" s="94"/>
      <c r="G126" s="46"/>
      <c r="H126" s="94"/>
    </row>
    <row r="127" spans="2:8" s="31" customFormat="1" ht="11.25">
      <c r="B127" s="31" t="s">
        <v>120</v>
      </c>
      <c r="D127" s="34"/>
      <c r="H127" s="94">
        <f>SUM(H123:H125)</f>
        <v>3571.7977058499996</v>
      </c>
    </row>
    <row r="128" spans="2:8" s="31" customFormat="1" ht="11.25">
      <c r="B128" s="31" t="s">
        <v>40</v>
      </c>
      <c r="H128" s="94">
        <f>PL!I32</f>
        <v>-174</v>
      </c>
    </row>
    <row r="129" s="31" customFormat="1" ht="11.25">
      <c r="H129" s="94"/>
    </row>
    <row r="130" spans="2:8" s="31" customFormat="1" ht="12" thickBot="1">
      <c r="B130" s="31" t="s">
        <v>175</v>
      </c>
      <c r="H130" s="98">
        <f>SUM(H126:H129)</f>
        <v>3397.7977058499996</v>
      </c>
    </row>
    <row r="131" s="31" customFormat="1" ht="11.25"/>
    <row r="132" spans="2:8" s="31" customFormat="1" ht="17.25" customHeight="1">
      <c r="B132" s="31" t="s">
        <v>219</v>
      </c>
      <c r="C132" s="31">
        <v>185</v>
      </c>
      <c r="D132" s="31">
        <v>298</v>
      </c>
      <c r="E132" s="99">
        <v>53</v>
      </c>
      <c r="F132" s="99">
        <v>0</v>
      </c>
      <c r="G132" s="99">
        <v>0</v>
      </c>
      <c r="H132" s="94">
        <f>SUM(C132:G132)</f>
        <v>536</v>
      </c>
    </row>
    <row r="133" spans="2:8" s="92" customFormat="1" ht="17.25" customHeight="1">
      <c r="B133" s="92" t="s">
        <v>122</v>
      </c>
      <c r="C133" s="92">
        <v>164</v>
      </c>
      <c r="D133" s="92">
        <v>63</v>
      </c>
      <c r="E133" s="99">
        <v>43</v>
      </c>
      <c r="F133" s="94">
        <v>0</v>
      </c>
      <c r="G133" s="94">
        <v>0</v>
      </c>
      <c r="H133" s="100">
        <f>SUM(C133:G133)</f>
        <v>270</v>
      </c>
    </row>
    <row r="134" spans="2:8" s="31" customFormat="1" ht="17.25" customHeight="1" thickBot="1">
      <c r="B134" s="31" t="s">
        <v>233</v>
      </c>
      <c r="C134" s="108">
        <v>75</v>
      </c>
      <c r="D134" s="85">
        <v>0</v>
      </c>
      <c r="E134" s="37">
        <v>-5</v>
      </c>
      <c r="F134" s="95">
        <v>0</v>
      </c>
      <c r="G134" s="95">
        <v>0</v>
      </c>
      <c r="H134" s="95">
        <f>SUM(C134:G134)</f>
        <v>70</v>
      </c>
    </row>
    <row r="135" spans="5:8" s="31" customFormat="1" ht="11.25">
      <c r="E135" s="46"/>
      <c r="F135" s="94"/>
      <c r="G135" s="46"/>
      <c r="H135" s="94"/>
    </row>
    <row r="136" spans="2:14" s="31" customFormat="1" ht="11.25" hidden="1">
      <c r="B136" s="49" t="s">
        <v>221</v>
      </c>
      <c r="E136" s="46"/>
      <c r="F136" s="94"/>
      <c r="G136" s="46"/>
      <c r="H136" s="94"/>
      <c r="I136" s="92"/>
      <c r="J136" s="92"/>
      <c r="K136" s="92"/>
      <c r="L136" s="92"/>
      <c r="M136" s="92"/>
      <c r="N136" s="92"/>
    </row>
    <row r="137" spans="2:14" s="31" customFormat="1" ht="11.25" hidden="1">
      <c r="B137" s="49"/>
      <c r="E137" s="46"/>
      <c r="F137" s="94"/>
      <c r="G137" s="46"/>
      <c r="H137" s="94"/>
      <c r="I137" s="92"/>
      <c r="J137" s="92"/>
      <c r="K137" s="92"/>
      <c r="L137" s="92"/>
      <c r="M137" s="92"/>
      <c r="N137" s="92"/>
    </row>
    <row r="138" spans="2:14" s="31" customFormat="1" ht="11.25" hidden="1">
      <c r="B138" s="31" t="s">
        <v>212</v>
      </c>
      <c r="E138" s="46"/>
      <c r="F138" s="94"/>
      <c r="G138" s="46"/>
      <c r="H138" s="94"/>
      <c r="I138" s="92"/>
      <c r="J138" s="92"/>
      <c r="K138" s="72"/>
      <c r="L138" s="100"/>
      <c r="M138" s="72"/>
      <c r="N138" s="100"/>
    </row>
    <row r="139" spans="2:14" s="31" customFormat="1" ht="11.25" hidden="1">
      <c r="B139" s="31" t="s">
        <v>213</v>
      </c>
      <c r="C139" s="80">
        <v>17737</v>
      </c>
      <c r="D139" s="80">
        <v>9509</v>
      </c>
      <c r="E139" s="101">
        <v>6674</v>
      </c>
      <c r="F139" s="101">
        <v>0</v>
      </c>
      <c r="G139" s="101">
        <v>0</v>
      </c>
      <c r="H139" s="94">
        <f>SUM(C139:G139)</f>
        <v>33920</v>
      </c>
      <c r="I139" s="92"/>
      <c r="J139" s="92"/>
      <c r="K139" s="72"/>
      <c r="L139" s="100"/>
      <c r="M139" s="72"/>
      <c r="N139" s="100"/>
    </row>
    <row r="140" spans="2:14" s="31" customFormat="1" ht="11.25" hidden="1">
      <c r="B140" s="31" t="s">
        <v>214</v>
      </c>
      <c r="E140" s="46"/>
      <c r="F140" s="94"/>
      <c r="G140" s="46"/>
      <c r="H140" s="94">
        <v>0</v>
      </c>
      <c r="I140" s="92"/>
      <c r="J140" s="92"/>
      <c r="K140" s="72"/>
      <c r="L140" s="100"/>
      <c r="M140" s="72"/>
      <c r="N140" s="100"/>
    </row>
    <row r="141" spans="5:14" s="31" customFormat="1" ht="11.25" hidden="1">
      <c r="E141" s="46"/>
      <c r="F141" s="94"/>
      <c r="G141" s="46"/>
      <c r="H141" s="94"/>
      <c r="I141" s="92"/>
      <c r="J141" s="92"/>
      <c r="K141" s="72"/>
      <c r="L141" s="100"/>
      <c r="M141" s="72"/>
      <c r="N141" s="100"/>
    </row>
    <row r="142" spans="2:14" s="31" customFormat="1" ht="12" hidden="1" thickBot="1">
      <c r="B142" s="31" t="s">
        <v>215</v>
      </c>
      <c r="E142" s="46"/>
      <c r="F142" s="94"/>
      <c r="G142" s="46"/>
      <c r="H142" s="98">
        <f>SUM(H139:H141)</f>
        <v>33920</v>
      </c>
      <c r="I142" s="103"/>
      <c r="J142" s="92"/>
      <c r="K142" s="72"/>
      <c r="L142" s="100"/>
      <c r="M142" s="72"/>
      <c r="N142" s="100"/>
    </row>
    <row r="143" spans="5:14" s="31" customFormat="1" ht="11.25" hidden="1">
      <c r="E143" s="46"/>
      <c r="F143" s="94"/>
      <c r="G143" s="46"/>
      <c r="H143" s="94"/>
      <c r="I143" s="92"/>
      <c r="J143" s="92"/>
      <c r="K143" s="72"/>
      <c r="L143" s="100"/>
      <c r="M143" s="72"/>
      <c r="N143" s="100"/>
    </row>
    <row r="144" spans="2:14" s="31" customFormat="1" ht="11.25" hidden="1">
      <c r="B144" s="31" t="s">
        <v>216</v>
      </c>
      <c r="C144" s="89"/>
      <c r="D144" s="89"/>
      <c r="E144" s="96"/>
      <c r="F144" s="97"/>
      <c r="G144" s="96"/>
      <c r="H144" s="94">
        <f>SUM(C144:G144)</f>
        <v>0</v>
      </c>
      <c r="I144" s="92"/>
      <c r="J144" s="92"/>
      <c r="K144" s="72"/>
      <c r="L144" s="100"/>
      <c r="M144" s="72"/>
      <c r="N144" s="100"/>
    </row>
    <row r="145" spans="2:14" s="31" customFormat="1" ht="11.25" hidden="1">
      <c r="B145" s="31" t="s">
        <v>217</v>
      </c>
      <c r="E145" s="46"/>
      <c r="F145" s="94"/>
      <c r="G145" s="46"/>
      <c r="H145" s="94"/>
      <c r="I145" s="92"/>
      <c r="J145" s="92"/>
      <c r="K145" s="72"/>
      <c r="L145" s="100"/>
      <c r="M145" s="72"/>
      <c r="N145" s="100"/>
    </row>
    <row r="146" spans="5:14" s="31" customFormat="1" ht="11.25" hidden="1">
      <c r="E146" s="46"/>
      <c r="F146" s="94"/>
      <c r="G146" s="46"/>
      <c r="H146" s="94"/>
      <c r="I146" s="92"/>
      <c r="J146" s="92"/>
      <c r="K146" s="72"/>
      <c r="L146" s="100"/>
      <c r="M146" s="72"/>
      <c r="N146" s="100"/>
    </row>
    <row r="147" spans="2:14" s="31" customFormat="1" ht="12" hidden="1" thickBot="1">
      <c r="B147" s="31" t="s">
        <v>218</v>
      </c>
      <c r="E147" s="46"/>
      <c r="F147" s="94"/>
      <c r="G147" s="46"/>
      <c r="H147" s="98">
        <f>SUM(H144:H146)</f>
        <v>0</v>
      </c>
      <c r="I147" s="92"/>
      <c r="J147" s="92"/>
      <c r="K147" s="72"/>
      <c r="L147" s="100"/>
      <c r="M147" s="72"/>
      <c r="N147" s="100"/>
    </row>
    <row r="148" s="31" customFormat="1" ht="11.25"/>
    <row r="149" spans="1:2" ht="11.25">
      <c r="A149" s="16" t="s">
        <v>20</v>
      </c>
      <c r="B149" s="10" t="s">
        <v>185</v>
      </c>
    </row>
    <row r="151" spans="2:9" ht="30" customHeight="1">
      <c r="B151" s="167" t="s">
        <v>186</v>
      </c>
      <c r="C151" s="167"/>
      <c r="D151" s="167"/>
      <c r="E151" s="167"/>
      <c r="F151" s="167"/>
      <c r="G151" s="167"/>
      <c r="H151" s="167"/>
      <c r="I151" s="19"/>
    </row>
    <row r="154" spans="1:2" ht="11.25">
      <c r="A154" s="16" t="s">
        <v>21</v>
      </c>
      <c r="B154" s="10" t="s">
        <v>187</v>
      </c>
    </row>
    <row r="156" spans="2:9" ht="30" customHeight="1">
      <c r="B156" s="159" t="s">
        <v>188</v>
      </c>
      <c r="C156" s="159"/>
      <c r="D156" s="159"/>
      <c r="E156" s="159"/>
      <c r="F156" s="159"/>
      <c r="G156" s="159"/>
      <c r="H156" s="159"/>
      <c r="I156" s="19"/>
    </row>
    <row r="157" spans="2:8" ht="11.25">
      <c r="B157" s="87"/>
      <c r="C157" s="87"/>
      <c r="D157" s="87"/>
      <c r="E157" s="87"/>
      <c r="F157" s="87"/>
      <c r="G157" s="87"/>
      <c r="H157" s="87"/>
    </row>
    <row r="159" spans="1:2" ht="11.25">
      <c r="A159" s="16" t="s">
        <v>23</v>
      </c>
      <c r="B159" s="10" t="s">
        <v>25</v>
      </c>
    </row>
    <row r="161" spans="2:9" ht="27" customHeight="1">
      <c r="B161" s="167" t="s">
        <v>93</v>
      </c>
      <c r="C161" s="167"/>
      <c r="D161" s="167"/>
      <c r="E161" s="167"/>
      <c r="F161" s="167"/>
      <c r="G161" s="167"/>
      <c r="H161" s="167"/>
      <c r="I161" s="19"/>
    </row>
    <row r="162" spans="5:8" ht="11.25">
      <c r="E162" s="3"/>
      <c r="F162" s="3"/>
      <c r="G162" s="3"/>
      <c r="H162" s="3"/>
    </row>
    <row r="163" spans="5:8" ht="11.25">
      <c r="E163" s="3"/>
      <c r="F163" s="3"/>
      <c r="G163" s="3"/>
      <c r="H163" s="3"/>
    </row>
    <row r="164" spans="1:2" ht="11.25">
      <c r="A164" s="16" t="s">
        <v>24</v>
      </c>
      <c r="B164" s="10" t="s">
        <v>28</v>
      </c>
    </row>
    <row r="166" ht="11.25" customHeight="1">
      <c r="B166" s="2" t="s">
        <v>189</v>
      </c>
    </row>
    <row r="169" spans="1:2" ht="11.25">
      <c r="A169" s="16" t="s">
        <v>26</v>
      </c>
      <c r="B169" s="10" t="s">
        <v>5</v>
      </c>
    </row>
    <row r="171" spans="2:8" ht="24.75" customHeight="1">
      <c r="B171" s="160" t="s">
        <v>256</v>
      </c>
      <c r="C171" s="160"/>
      <c r="D171" s="160"/>
      <c r="E171" s="160"/>
      <c r="F171" s="160"/>
      <c r="G171" s="160"/>
      <c r="H171" s="160"/>
    </row>
    <row r="172" spans="2:8" ht="6.75" customHeight="1">
      <c r="B172" s="160"/>
      <c r="C172" s="160"/>
      <c r="D172" s="160"/>
      <c r="E172" s="160"/>
      <c r="F172" s="160"/>
      <c r="G172" s="160"/>
      <c r="H172" s="160"/>
    </row>
    <row r="173" spans="2:8" ht="11.25">
      <c r="B173" s="104"/>
      <c r="C173" s="104"/>
      <c r="D173" s="104"/>
      <c r="E173" s="104"/>
      <c r="F173" s="104"/>
      <c r="G173" s="104"/>
      <c r="H173" s="104"/>
    </row>
    <row r="174" spans="2:8" ht="11.25">
      <c r="B174" s="104"/>
      <c r="C174" s="104"/>
      <c r="D174" s="104"/>
      <c r="E174" s="104"/>
      <c r="F174" s="104"/>
      <c r="G174" s="104"/>
      <c r="H174" s="104"/>
    </row>
    <row r="175" spans="1:2" ht="11.25">
      <c r="A175" s="16" t="s">
        <v>27</v>
      </c>
      <c r="B175" s="10" t="s">
        <v>190</v>
      </c>
    </row>
    <row r="177" spans="2:9" ht="26.25" customHeight="1">
      <c r="B177" s="159" t="s">
        <v>335</v>
      </c>
      <c r="C177" s="159"/>
      <c r="D177" s="159"/>
      <c r="E177" s="159"/>
      <c r="F177" s="159"/>
      <c r="G177" s="159"/>
      <c r="H177" s="159"/>
      <c r="I177" s="19"/>
    </row>
    <row r="178" spans="2:9" ht="5.25" customHeight="1">
      <c r="B178" s="159"/>
      <c r="C178" s="159"/>
      <c r="D178" s="159"/>
      <c r="E178" s="159"/>
      <c r="F178" s="159"/>
      <c r="G178" s="159"/>
      <c r="H178" s="159"/>
      <c r="I178" s="19"/>
    </row>
    <row r="179" spans="2:9" ht="11.25">
      <c r="B179" s="87"/>
      <c r="C179" s="87"/>
      <c r="D179" s="87"/>
      <c r="E179" s="87"/>
      <c r="F179" s="87"/>
      <c r="G179" s="87"/>
      <c r="H179" s="87"/>
      <c r="I179" s="19"/>
    </row>
    <row r="180" spans="2:9" ht="11.25">
      <c r="B180" s="113"/>
      <c r="C180" s="113"/>
      <c r="D180" s="113"/>
      <c r="E180" s="113"/>
      <c r="F180" s="113"/>
      <c r="G180" s="113"/>
      <c r="H180" s="113"/>
      <c r="I180" s="19"/>
    </row>
    <row r="181" spans="2:9" ht="11.25">
      <c r="B181" s="2" t="s">
        <v>336</v>
      </c>
      <c r="C181" s="113"/>
      <c r="D181" s="113"/>
      <c r="E181" s="113"/>
      <c r="F181" s="113"/>
      <c r="G181" s="113"/>
      <c r="H181" s="113"/>
      <c r="I181" s="19"/>
    </row>
    <row r="182" spans="2:9" ht="11.25">
      <c r="B182" s="2" t="s">
        <v>337</v>
      </c>
      <c r="C182" s="113"/>
      <c r="D182" s="113"/>
      <c r="E182" s="113"/>
      <c r="F182" s="113"/>
      <c r="G182" s="113"/>
      <c r="H182" s="113"/>
      <c r="I182" s="19"/>
    </row>
    <row r="183" spans="2:9" ht="11.25">
      <c r="B183" s="2" t="s">
        <v>310</v>
      </c>
      <c r="C183" s="113"/>
      <c r="D183" s="113"/>
      <c r="E183" s="113"/>
      <c r="F183" s="113"/>
      <c r="G183" s="113"/>
      <c r="H183" s="113"/>
      <c r="I183" s="19"/>
    </row>
    <row r="184" spans="2:9" ht="11.25">
      <c r="B184" s="114" t="s">
        <v>248</v>
      </c>
      <c r="C184" s="113"/>
      <c r="D184" s="113"/>
      <c r="E184" s="113"/>
      <c r="F184" s="113"/>
      <c r="G184" s="113"/>
      <c r="H184" s="113"/>
      <c r="I184" s="19"/>
    </row>
    <row r="185" spans="2:9" ht="11.25">
      <c r="B185" s="2" t="s">
        <v>318</v>
      </c>
      <c r="C185" s="113"/>
      <c r="D185" s="113"/>
      <c r="E185" s="113"/>
      <c r="F185" s="113"/>
      <c r="G185" s="113"/>
      <c r="H185" s="113"/>
      <c r="I185" s="19"/>
    </row>
    <row r="186" spans="2:9" ht="11.25">
      <c r="B186" s="114" t="s">
        <v>248</v>
      </c>
      <c r="C186" s="113"/>
      <c r="D186" s="113"/>
      <c r="E186" s="113"/>
      <c r="F186" s="113"/>
      <c r="G186" s="113"/>
      <c r="H186" s="113"/>
      <c r="I186" s="19"/>
    </row>
    <row r="187" spans="2:9" ht="11.25">
      <c r="B187" s="2" t="s">
        <v>320</v>
      </c>
      <c r="C187" s="113"/>
      <c r="D187" s="113"/>
      <c r="E187" s="113"/>
      <c r="F187" s="113"/>
      <c r="G187" s="113"/>
      <c r="H187" s="113"/>
      <c r="I187" s="19"/>
    </row>
    <row r="188" spans="2:9" ht="11.25">
      <c r="B188" s="123" t="s">
        <v>319</v>
      </c>
      <c r="C188" s="113"/>
      <c r="D188" s="113"/>
      <c r="E188" s="113"/>
      <c r="F188" s="113"/>
      <c r="G188" s="113"/>
      <c r="H188" s="113"/>
      <c r="I188" s="19"/>
    </row>
    <row r="189" spans="2:9" ht="11.25">
      <c r="B189" s="114" t="s">
        <v>248</v>
      </c>
      <c r="C189" s="113"/>
      <c r="D189" s="113"/>
      <c r="E189" s="113"/>
      <c r="F189" s="113"/>
      <c r="G189" s="113"/>
      <c r="H189" s="113"/>
      <c r="I189" s="19"/>
    </row>
    <row r="190" spans="2:9" ht="11.25">
      <c r="B190" s="123" t="s">
        <v>338</v>
      </c>
      <c r="C190" s="115"/>
      <c r="D190" s="115"/>
      <c r="E190" s="115"/>
      <c r="F190" s="115"/>
      <c r="G190" s="115"/>
      <c r="H190" s="115"/>
      <c r="I190" s="19"/>
    </row>
    <row r="191" spans="2:9" ht="11.25">
      <c r="B191" s="115"/>
      <c r="C191" s="115"/>
      <c r="D191" s="115"/>
      <c r="E191" s="115"/>
      <c r="F191" s="115"/>
      <c r="G191" s="115"/>
      <c r="H191" s="115"/>
      <c r="I191" s="19"/>
    </row>
    <row r="192" spans="2:9" ht="11.25">
      <c r="B192" s="2" t="s">
        <v>322</v>
      </c>
      <c r="C192" s="115"/>
      <c r="D192" s="115"/>
      <c r="E192" s="115"/>
      <c r="F192" s="115"/>
      <c r="G192" s="115"/>
      <c r="H192" s="115"/>
      <c r="I192" s="19"/>
    </row>
    <row r="193" spans="2:9" ht="11.25">
      <c r="B193" s="2" t="s">
        <v>323</v>
      </c>
      <c r="C193" s="115"/>
      <c r="D193" s="115"/>
      <c r="E193" s="115"/>
      <c r="F193" s="115"/>
      <c r="G193" s="115"/>
      <c r="H193" s="115"/>
      <c r="I193" s="19"/>
    </row>
    <row r="194" spans="2:9" ht="11.25">
      <c r="B194" s="2" t="s">
        <v>321</v>
      </c>
      <c r="C194" s="115"/>
      <c r="D194" s="115"/>
      <c r="E194" s="115"/>
      <c r="F194" s="115"/>
      <c r="G194" s="115"/>
      <c r="H194" s="115"/>
      <c r="I194" s="19"/>
    </row>
    <row r="195" spans="2:9" ht="11.25">
      <c r="B195" s="2" t="s">
        <v>324</v>
      </c>
      <c r="C195" s="115"/>
      <c r="D195" s="115"/>
      <c r="E195" s="115"/>
      <c r="F195" s="115"/>
      <c r="G195" s="115"/>
      <c r="H195" s="115"/>
      <c r="I195" s="19"/>
    </row>
    <row r="196" spans="2:9" ht="11.25">
      <c r="B196" s="2" t="s">
        <v>326</v>
      </c>
      <c r="C196" s="115"/>
      <c r="D196" s="115"/>
      <c r="E196" s="115"/>
      <c r="F196" s="115"/>
      <c r="G196" s="115"/>
      <c r="H196" s="115"/>
      <c r="I196" s="19"/>
    </row>
    <row r="197" spans="2:9" ht="11.25">
      <c r="B197" s="2" t="s">
        <v>325</v>
      </c>
      <c r="C197" s="115"/>
      <c r="D197" s="115"/>
      <c r="E197" s="115"/>
      <c r="F197" s="115"/>
      <c r="G197" s="115"/>
      <c r="H197" s="115"/>
      <c r="I197" s="19"/>
    </row>
    <row r="198" spans="2:9" ht="11.25">
      <c r="B198" s="87"/>
      <c r="C198" s="87"/>
      <c r="D198" s="87"/>
      <c r="E198" s="87"/>
      <c r="F198" s="87"/>
      <c r="G198" s="87"/>
      <c r="H198" s="87"/>
      <c r="I198" s="19"/>
    </row>
    <row r="200" spans="1:2" ht="11.25">
      <c r="A200" s="16" t="s">
        <v>29</v>
      </c>
      <c r="B200" s="10" t="s">
        <v>191</v>
      </c>
    </row>
    <row r="202" spans="2:9" ht="11.25">
      <c r="B202" s="167" t="s">
        <v>192</v>
      </c>
      <c r="C202" s="167"/>
      <c r="D202" s="167"/>
      <c r="E202" s="167"/>
      <c r="F202" s="167"/>
      <c r="G202" s="167"/>
      <c r="H202" s="167"/>
      <c r="I202" s="19"/>
    </row>
    <row r="203" spans="2:9" ht="12" customHeight="1">
      <c r="B203" s="12"/>
      <c r="C203" s="12"/>
      <c r="D203" s="12"/>
      <c r="E203" s="12"/>
      <c r="F203" s="12"/>
      <c r="G203" s="12"/>
      <c r="H203" s="12"/>
      <c r="I203" s="19"/>
    </row>
    <row r="205" spans="1:2" ht="11.25">
      <c r="A205" s="16" t="s">
        <v>30</v>
      </c>
      <c r="B205" s="10" t="s">
        <v>94</v>
      </c>
    </row>
    <row r="206" ht="11.25">
      <c r="A206" s="7"/>
    </row>
    <row r="207" spans="1:8" ht="11.25">
      <c r="A207" s="7"/>
      <c r="B207" s="155" t="s">
        <v>58</v>
      </c>
      <c r="C207" s="155"/>
      <c r="D207" s="155"/>
      <c r="E207" s="155"/>
      <c r="F207" s="155"/>
      <c r="G207" s="155"/>
      <c r="H207" s="155"/>
    </row>
    <row r="208" ht="11.25">
      <c r="A208" s="7"/>
    </row>
    <row r="209" ht="11.25">
      <c r="A209" s="7"/>
    </row>
    <row r="210" spans="1:2" ht="11.25">
      <c r="A210" s="16" t="s">
        <v>31</v>
      </c>
      <c r="B210" s="10" t="s">
        <v>34</v>
      </c>
    </row>
    <row r="211" ht="11.25">
      <c r="A211" s="7"/>
    </row>
    <row r="212" spans="1:9" ht="33" customHeight="1">
      <c r="A212" s="7"/>
      <c r="B212" s="167" t="s">
        <v>86</v>
      </c>
      <c r="C212" s="167"/>
      <c r="D212" s="167"/>
      <c r="E212" s="167"/>
      <c r="F212" s="167"/>
      <c r="G212" s="167"/>
      <c r="H212" s="167"/>
      <c r="I212" s="19"/>
    </row>
    <row r="213" ht="11.25">
      <c r="A213" s="7"/>
    </row>
    <row r="214" ht="11.25">
      <c r="A214" s="7"/>
    </row>
    <row r="215" spans="1:2" ht="11.25">
      <c r="A215" s="16" t="s">
        <v>32</v>
      </c>
      <c r="B215" s="10" t="s">
        <v>35</v>
      </c>
    </row>
    <row r="216" ht="11.25">
      <c r="A216" s="7"/>
    </row>
    <row r="217" spans="1:8" ht="11.25">
      <c r="A217" s="7"/>
      <c r="B217" s="167" t="s">
        <v>59</v>
      </c>
      <c r="C217" s="167"/>
      <c r="D217" s="167"/>
      <c r="E217" s="167"/>
      <c r="F217" s="167"/>
      <c r="G217" s="167"/>
      <c r="H217" s="167"/>
    </row>
    <row r="218" ht="11.25">
      <c r="A218" s="7"/>
    </row>
    <row r="219" ht="11.25">
      <c r="A219" s="7"/>
    </row>
    <row r="220" spans="1:2" ht="11.25" customHeight="1">
      <c r="A220" s="16" t="s">
        <v>33</v>
      </c>
      <c r="B220" s="10" t="s">
        <v>193</v>
      </c>
    </row>
    <row r="222" spans="2:9" ht="69.75" customHeight="1">
      <c r="B222" s="166" t="s">
        <v>363</v>
      </c>
      <c r="C222" s="166"/>
      <c r="D222" s="166"/>
      <c r="E222" s="166"/>
      <c r="F222" s="166"/>
      <c r="G222" s="166"/>
      <c r="H222" s="166"/>
      <c r="I222"/>
    </row>
    <row r="223" spans="2:8" ht="11.25">
      <c r="B223" s="115"/>
      <c r="C223" s="115"/>
      <c r="D223" s="115"/>
      <c r="E223" s="115"/>
      <c r="F223" s="115"/>
      <c r="G223" s="115"/>
      <c r="H223" s="115"/>
    </row>
    <row r="224" spans="2:8" ht="33.75" customHeight="1">
      <c r="B224" s="162" t="s">
        <v>364</v>
      </c>
      <c r="C224" s="162"/>
      <c r="D224" s="162"/>
      <c r="E224" s="162"/>
      <c r="F224" s="162"/>
      <c r="G224" s="162"/>
      <c r="H224" s="162"/>
    </row>
    <row r="225" s="31" customFormat="1" ht="11.25">
      <c r="I225" s="63"/>
    </row>
    <row r="226" spans="2:8" s="31" customFormat="1" ht="56.25" customHeight="1">
      <c r="B226" s="163" t="s">
        <v>339</v>
      </c>
      <c r="C226" s="163"/>
      <c r="D226" s="163"/>
      <c r="E226" s="163"/>
      <c r="F226" s="163"/>
      <c r="G226" s="163"/>
      <c r="H226" s="163"/>
    </row>
    <row r="227" s="31" customFormat="1" ht="11.25"/>
    <row r="228" s="31" customFormat="1" ht="11.25"/>
    <row r="229" spans="9:10" s="31" customFormat="1" ht="11.25">
      <c r="I229" s="42"/>
      <c r="J229" s="42"/>
    </row>
    <row r="230" s="31" customFormat="1" ht="11.25"/>
    <row r="231" s="31" customFormat="1" ht="11.25"/>
    <row r="232" s="31" customFormat="1" ht="11.25"/>
    <row r="233" s="31" customFormat="1" ht="11.25"/>
    <row r="234" s="31" customFormat="1" ht="11.25"/>
    <row r="235" s="31" customFormat="1" ht="11.25"/>
    <row r="236" s="31" customFormat="1" ht="11.25"/>
    <row r="237" s="31" customFormat="1" ht="11.25"/>
    <row r="238" s="31" customFormat="1" ht="11.25"/>
    <row r="239" s="31" customFormat="1" ht="11.25"/>
    <row r="240" s="31" customFormat="1" ht="11.25"/>
    <row r="241" spans="9:10" s="31" customFormat="1" ht="11.25">
      <c r="I241" s="43"/>
      <c r="J241" s="43"/>
    </row>
    <row r="242" s="31" customFormat="1" ht="11.25"/>
    <row r="243" s="31" customFormat="1" ht="11.25"/>
    <row r="244" s="31" customFormat="1" ht="11.25"/>
    <row r="245" s="31" customFormat="1" ht="11.25"/>
    <row r="246" s="31" customFormat="1" ht="11.25"/>
    <row r="247" spans="9:16" s="31" customFormat="1" ht="11.25">
      <c r="I247" s="43"/>
      <c r="J247" s="161"/>
      <c r="K247" s="161"/>
      <c r="L247" s="161"/>
      <c r="M247" s="161"/>
      <c r="N247" s="161"/>
      <c r="O247" s="161"/>
      <c r="P247" s="161"/>
    </row>
    <row r="248" spans="9:10" s="31" customFormat="1" ht="12" customHeight="1">
      <c r="I248" s="42"/>
      <c r="J248" s="42"/>
    </row>
    <row r="249" spans="9:16" s="31" customFormat="1" ht="11.25">
      <c r="I249" s="43"/>
      <c r="J249" s="161"/>
      <c r="K249" s="161"/>
      <c r="L249" s="161"/>
      <c r="M249" s="161"/>
      <c r="N249" s="161"/>
      <c r="O249" s="161"/>
      <c r="P249" s="161"/>
    </row>
    <row r="250" s="31" customFormat="1" ht="11.25"/>
    <row r="251" s="31" customFormat="1" ht="11.25"/>
    <row r="252" s="31" customFormat="1" ht="11.25"/>
    <row r="253" s="31" customFormat="1" ht="11.25"/>
    <row r="254" s="31" customFormat="1" ht="11.25"/>
    <row r="255" s="31" customFormat="1" ht="11.25"/>
    <row r="256" s="31" customFormat="1" ht="11.25"/>
    <row r="257" s="31" customFormat="1" ht="11.25"/>
    <row r="258" s="31" customFormat="1" ht="11.25"/>
    <row r="259" spans="9:10" s="31" customFormat="1" ht="11.25">
      <c r="I259" s="43"/>
      <c r="J259" s="43"/>
    </row>
    <row r="260" s="31" customFormat="1" ht="11.25"/>
    <row r="261" spans="9:10" s="31" customFormat="1" ht="11.25">
      <c r="I261" s="43"/>
      <c r="J261" s="43"/>
    </row>
    <row r="262" s="31" customFormat="1" ht="11.25"/>
    <row r="263" s="31" customFormat="1" ht="11.25"/>
    <row r="264" s="31" customFormat="1" ht="11.25"/>
    <row r="265" s="31" customFormat="1" ht="11.25"/>
    <row r="266" s="31" customFormat="1" ht="11.25"/>
    <row r="267" s="31" customFormat="1" ht="11.25"/>
    <row r="268" s="31" customFormat="1" ht="11.25"/>
    <row r="269" s="31" customFormat="1" ht="11.25"/>
    <row r="270" s="31" customFormat="1" ht="11.25"/>
    <row r="271" s="31" customFormat="1" ht="11.25"/>
    <row r="272" s="31" customFormat="1" ht="11.25"/>
    <row r="273" s="31" customFormat="1" ht="11.25"/>
    <row r="274" s="31" customFormat="1" ht="11.25"/>
    <row r="275" s="31" customFormat="1" ht="11.25"/>
    <row r="276" spans="9:10" s="49" customFormat="1" ht="11.25">
      <c r="I276" s="165"/>
      <c r="J276" s="165"/>
    </row>
    <row r="277" spans="9:10" s="49" customFormat="1" ht="11.25" customHeight="1">
      <c r="I277" s="48"/>
      <c r="J277" s="48"/>
    </row>
    <row r="278" spans="9:10" s="49" customFormat="1" ht="11.25" customHeight="1">
      <c r="I278" s="165"/>
      <c r="J278" s="165"/>
    </row>
    <row r="279" spans="9:10" s="49" customFormat="1" ht="11.25" customHeight="1">
      <c r="I279" s="48"/>
      <c r="J279" s="48"/>
    </row>
    <row r="280" s="46" customFormat="1" ht="11.25"/>
    <row r="281" s="46" customFormat="1" ht="11.25"/>
    <row r="282" s="46" customFormat="1" ht="11.25"/>
    <row r="283" s="31" customFormat="1" ht="11.25"/>
    <row r="284" s="31" customFormat="1" ht="11.25"/>
    <row r="285" s="31" customFormat="1" ht="11.25"/>
    <row r="286" s="31" customFormat="1" ht="11.25"/>
    <row r="287" s="31" customFormat="1" ht="11.25"/>
    <row r="288" s="31" customFormat="1" ht="11.25"/>
    <row r="289" s="31" customFormat="1" ht="11.25"/>
    <row r="290" s="31" customFormat="1" ht="11.25"/>
    <row r="291" s="31" customFormat="1" ht="27.75" customHeight="1"/>
    <row r="292" s="31" customFormat="1" ht="11.25"/>
    <row r="293" s="31" customFormat="1" ht="11.25"/>
    <row r="294" s="31" customFormat="1" ht="11.25"/>
    <row r="295" s="31" customFormat="1" ht="11.25"/>
    <row r="296" s="31" customFormat="1" ht="11.25"/>
    <row r="297" s="31" customFormat="1" ht="11.25"/>
    <row r="298" s="31" customFormat="1" ht="11.25"/>
    <row r="299" s="31" customFormat="1" ht="11.25"/>
    <row r="300" s="31" customFormat="1" ht="11.25"/>
    <row r="301" s="31" customFormat="1" ht="11.25"/>
    <row r="302" s="31" customFormat="1" ht="11.25"/>
    <row r="303" s="31" customFormat="1" ht="11.25"/>
    <row r="304" s="31" customFormat="1" ht="11.25"/>
    <row r="305" s="31" customFormat="1" ht="11.25"/>
    <row r="306" spans="9:10" s="31" customFormat="1" ht="15" customHeight="1">
      <c r="I306" s="43"/>
      <c r="J306" s="43"/>
    </row>
    <row r="307" s="31" customFormat="1" ht="11.25"/>
    <row r="308" s="31" customFormat="1" ht="11.25"/>
    <row r="309" s="31" customFormat="1" ht="11.25"/>
    <row r="310" s="31" customFormat="1" ht="11.25"/>
    <row r="311" s="31" customFormat="1" ht="29.25" customHeight="1"/>
    <row r="312" s="31" customFormat="1" ht="11.25"/>
    <row r="313" s="31" customFormat="1" ht="11.25"/>
    <row r="314" s="31" customFormat="1" ht="11.25"/>
    <row r="315" s="31" customFormat="1" ht="11.25"/>
    <row r="316" s="31" customFormat="1" ht="11.25"/>
    <row r="317" s="31" customFormat="1" ht="11.25"/>
    <row r="318" s="31" customFormat="1" ht="11.25"/>
    <row r="319" s="31" customFormat="1" ht="11.25"/>
    <row r="320" s="31" customFormat="1" ht="11.25"/>
    <row r="321" s="31" customFormat="1" ht="26.25" customHeight="1"/>
    <row r="322" s="31" customFormat="1" ht="11.25"/>
    <row r="323" s="31" customFormat="1" ht="11.25"/>
    <row r="324" s="31" customFormat="1" ht="11.25"/>
    <row r="325" s="31" customFormat="1" ht="11.25"/>
    <row r="326" s="31" customFormat="1" ht="11.25"/>
    <row r="327" s="31" customFormat="1" ht="11.25"/>
    <row r="328" s="31" customFormat="1" ht="11.25"/>
    <row r="329" spans="9:10" s="31" customFormat="1" ht="11.25">
      <c r="I329" s="41"/>
      <c r="J329" s="41"/>
    </row>
    <row r="330" spans="9:10" s="31" customFormat="1" ht="11.25">
      <c r="I330" s="41"/>
      <c r="J330" s="41"/>
    </row>
    <row r="331" spans="9:10" s="31" customFormat="1" ht="27.75" customHeight="1">
      <c r="I331" s="41"/>
      <c r="J331" s="50"/>
    </row>
    <row r="332" spans="9:10" s="31" customFormat="1" ht="11.25">
      <c r="I332" s="41"/>
      <c r="J332" s="41"/>
    </row>
    <row r="333" spans="9:10" s="31" customFormat="1" ht="11.25">
      <c r="I333" s="41"/>
      <c r="J333" s="41"/>
    </row>
    <row r="334" s="31" customFormat="1" ht="11.25"/>
    <row r="335" s="31" customFormat="1" ht="11.25"/>
    <row r="336" spans="9:10" s="31" customFormat="1" ht="28.5" customHeight="1">
      <c r="I336" s="43"/>
      <c r="J336" s="43"/>
    </row>
    <row r="337" s="31" customFormat="1" ht="11.25"/>
  </sheetData>
  <sheetProtection/>
  <mergeCells count="26">
    <mergeCell ref="B72:H72"/>
    <mergeCell ref="B10:H10"/>
    <mergeCell ref="B12:H12"/>
    <mergeCell ref="B151:H151"/>
    <mergeCell ref="B14:H14"/>
    <mergeCell ref="B77:H78"/>
    <mergeCell ref="B83:H85"/>
    <mergeCell ref="B89:H91"/>
    <mergeCell ref="C93:H93"/>
    <mergeCell ref="C115:H115"/>
    <mergeCell ref="B16:H16"/>
    <mergeCell ref="I278:J278"/>
    <mergeCell ref="B222:H222"/>
    <mergeCell ref="B217:H217"/>
    <mergeCell ref="B161:H161"/>
    <mergeCell ref="I276:J276"/>
    <mergeCell ref="B202:H202"/>
    <mergeCell ref="B212:H212"/>
    <mergeCell ref="J249:P249"/>
    <mergeCell ref="B156:H156"/>
    <mergeCell ref="B177:H178"/>
    <mergeCell ref="B171:H172"/>
    <mergeCell ref="J247:P247"/>
    <mergeCell ref="B207:H207"/>
    <mergeCell ref="B224:H224"/>
    <mergeCell ref="B226:H226"/>
  </mergeCells>
  <printOptions/>
  <pageMargins left="0.5" right="0.5" top="0.75" bottom="0.75" header="0.5" footer="0.5"/>
  <pageSetup fitToHeight="0" fitToWidth="1" horizontalDpi="600" verticalDpi="600" orientation="portrait" paperSize="9" scale="84" r:id="rId2"/>
  <rowBreaks count="2" manualBreakCount="2">
    <brk id="148" max="8" man="1"/>
    <brk id="219" max="8" man="1"/>
  </rowBreaks>
  <drawing r:id="rId1"/>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H132"/>
  <sheetViews>
    <sheetView tabSelected="1" view="pageBreakPreview" zoomScaleNormal="90" zoomScaleSheetLayoutView="100" zoomScalePageLayoutView="0" workbookViewId="0" topLeftCell="A1">
      <selection activeCell="B41" sqref="B41:H41"/>
    </sheetView>
  </sheetViews>
  <sheetFormatPr defaultColWidth="9.00390625" defaultRowHeight="13.5"/>
  <cols>
    <col min="1" max="1" width="4.875" style="0" customWidth="1"/>
    <col min="2" max="2" width="9.00390625" style="90" customWidth="1"/>
    <col min="3" max="3" width="10.375" style="90" customWidth="1"/>
    <col min="4" max="4" width="13.25390625" style="90" customWidth="1"/>
    <col min="5" max="5" width="12.875" style="90" customWidth="1"/>
    <col min="6" max="6" width="13.75390625" style="90" customWidth="1"/>
    <col min="7" max="7" width="13.875" style="90" customWidth="1"/>
    <col min="8" max="8" width="13.625" style="90" customWidth="1"/>
  </cols>
  <sheetData>
    <row r="1" ht="13.5">
      <c r="A1" s="10" t="s">
        <v>203</v>
      </c>
    </row>
    <row r="2" ht="13.5">
      <c r="A2" s="10" t="s">
        <v>108</v>
      </c>
    </row>
    <row r="3" ht="13.5">
      <c r="A3" s="10" t="s">
        <v>194</v>
      </c>
    </row>
    <row r="4" ht="13.5">
      <c r="A4" s="10" t="s">
        <v>137</v>
      </c>
    </row>
    <row r="6" spans="1:8" ht="13.5">
      <c r="A6" s="30" t="s">
        <v>133</v>
      </c>
      <c r="B6" s="30" t="s">
        <v>195</v>
      </c>
      <c r="C6" s="31"/>
      <c r="D6" s="31"/>
      <c r="E6" s="31"/>
      <c r="F6" s="31"/>
      <c r="G6" s="31"/>
      <c r="H6" s="31"/>
    </row>
    <row r="7" spans="1:8" ht="13.5">
      <c r="A7" s="32"/>
      <c r="B7" s="31"/>
      <c r="C7" s="31"/>
      <c r="D7" s="31"/>
      <c r="E7" s="31"/>
      <c r="F7" s="31"/>
      <c r="G7" s="31"/>
      <c r="H7" s="31"/>
    </row>
    <row r="8" spans="1:8" ht="13.5">
      <c r="A8" s="33">
        <v>1</v>
      </c>
      <c r="B8" s="30" t="s">
        <v>71</v>
      </c>
      <c r="C8" s="31"/>
      <c r="D8" s="31"/>
      <c r="E8" s="31"/>
      <c r="F8" s="31"/>
      <c r="G8" s="31"/>
      <c r="H8" s="31"/>
    </row>
    <row r="9" spans="1:8" ht="13.5">
      <c r="A9" s="32"/>
      <c r="B9" s="31"/>
      <c r="C9" s="31"/>
      <c r="D9" s="31"/>
      <c r="E9" s="31"/>
      <c r="F9" s="31"/>
      <c r="G9" s="31"/>
      <c r="H9" s="31"/>
    </row>
    <row r="10" spans="1:8" ht="66" customHeight="1">
      <c r="A10" s="32"/>
      <c r="B10" s="173" t="s">
        <v>359</v>
      </c>
      <c r="C10" s="173"/>
      <c r="D10" s="173"/>
      <c r="E10" s="173"/>
      <c r="F10" s="173"/>
      <c r="G10" s="173"/>
      <c r="H10" s="173"/>
    </row>
    <row r="11" spans="1:8" ht="13.5">
      <c r="A11" s="32"/>
      <c r="B11" s="42"/>
      <c r="C11" s="42"/>
      <c r="D11" s="42"/>
      <c r="E11" s="42"/>
      <c r="F11" s="42"/>
      <c r="G11" s="42"/>
      <c r="H11" s="42"/>
    </row>
    <row r="12" spans="1:8" ht="35.25" customHeight="1">
      <c r="A12" s="32"/>
      <c r="B12" s="173" t="s">
        <v>358</v>
      </c>
      <c r="C12" s="173"/>
      <c r="D12" s="173"/>
      <c r="E12" s="173"/>
      <c r="F12" s="173"/>
      <c r="G12" s="173"/>
      <c r="H12" s="173"/>
    </row>
    <row r="13" spans="1:8" ht="13.5">
      <c r="A13" s="32"/>
      <c r="B13" s="137"/>
      <c r="C13" s="79"/>
      <c r="D13" s="79"/>
      <c r="E13" s="79"/>
      <c r="F13" s="79"/>
      <c r="G13" s="79"/>
      <c r="H13" s="79"/>
    </row>
    <row r="14" spans="1:8" ht="72" customHeight="1">
      <c r="A14" s="32"/>
      <c r="B14" s="175" t="s">
        <v>361</v>
      </c>
      <c r="C14" s="175"/>
      <c r="D14" s="175"/>
      <c r="E14" s="175"/>
      <c r="F14" s="175"/>
      <c r="G14" s="175"/>
      <c r="H14" s="175"/>
    </row>
    <row r="15" spans="1:8" ht="13.5">
      <c r="A15" s="32"/>
      <c r="B15" s="138"/>
      <c r="C15" s="138"/>
      <c r="D15" s="138"/>
      <c r="E15" s="138"/>
      <c r="F15" s="138"/>
      <c r="G15" s="138"/>
      <c r="H15" s="138"/>
    </row>
    <row r="16" spans="1:8" ht="67.5" customHeight="1">
      <c r="A16" s="32"/>
      <c r="B16" s="149" t="s">
        <v>360</v>
      </c>
      <c r="C16" s="149"/>
      <c r="D16" s="149"/>
      <c r="E16" s="149"/>
      <c r="F16" s="149"/>
      <c r="G16" s="149"/>
      <c r="H16" s="149"/>
    </row>
    <row r="17" spans="1:8" ht="13.5">
      <c r="A17" s="32"/>
      <c r="B17" s="144"/>
      <c r="C17" s="78"/>
      <c r="D17" s="78"/>
      <c r="E17" s="78"/>
      <c r="F17" s="78"/>
      <c r="G17" s="78"/>
      <c r="H17" s="78"/>
    </row>
    <row r="18" spans="1:8" ht="54" customHeight="1">
      <c r="A18" s="32"/>
      <c r="B18" s="175" t="s">
        <v>357</v>
      </c>
      <c r="C18" s="175"/>
      <c r="D18" s="175"/>
      <c r="E18" s="175"/>
      <c r="F18" s="175"/>
      <c r="G18" s="175"/>
      <c r="H18" s="175"/>
    </row>
    <row r="19" spans="1:8" ht="13.5">
      <c r="A19" s="32"/>
      <c r="B19" s="139"/>
      <c r="C19" s="140"/>
      <c r="D19" s="140"/>
      <c r="E19" s="140"/>
      <c r="F19" s="140"/>
      <c r="G19" s="140"/>
      <c r="H19" s="140"/>
    </row>
    <row r="20" spans="1:8" ht="13.5">
      <c r="A20" s="32"/>
      <c r="B20" s="31"/>
      <c r="C20" s="31"/>
      <c r="D20" s="31"/>
      <c r="E20" s="31"/>
      <c r="F20" s="31"/>
      <c r="G20" s="31"/>
      <c r="H20" s="31"/>
    </row>
    <row r="21" spans="1:8" ht="13.5">
      <c r="A21" s="33">
        <v>2</v>
      </c>
      <c r="B21" s="30" t="s">
        <v>72</v>
      </c>
      <c r="C21" s="31"/>
      <c r="D21" s="31"/>
      <c r="E21" s="31"/>
      <c r="F21" s="31"/>
      <c r="G21" s="31"/>
      <c r="H21" s="31"/>
    </row>
    <row r="22" spans="1:8" ht="13.5">
      <c r="A22" s="32"/>
      <c r="B22" s="31"/>
      <c r="C22" s="31"/>
      <c r="D22" s="31"/>
      <c r="E22" s="31"/>
      <c r="F22" s="31"/>
      <c r="G22" s="31"/>
      <c r="H22" s="31"/>
    </row>
    <row r="23" spans="1:8" ht="13.5" customHeight="1">
      <c r="A23" s="32"/>
      <c r="B23" s="173" t="s">
        <v>356</v>
      </c>
      <c r="C23" s="173"/>
      <c r="D23" s="173"/>
      <c r="E23" s="173"/>
      <c r="F23" s="173"/>
      <c r="G23" s="173"/>
      <c r="H23" s="173"/>
    </row>
    <row r="24" spans="1:8" ht="57.75" customHeight="1">
      <c r="A24" s="32"/>
      <c r="B24" s="173"/>
      <c r="C24" s="173"/>
      <c r="D24" s="173"/>
      <c r="E24" s="173"/>
      <c r="F24" s="173"/>
      <c r="G24" s="173"/>
      <c r="H24" s="173"/>
    </row>
    <row r="25" spans="1:8" ht="13.5">
      <c r="A25" s="32"/>
      <c r="B25" s="124"/>
      <c r="C25" s="79"/>
      <c r="D25" s="79"/>
      <c r="E25" s="79"/>
      <c r="F25" s="79"/>
      <c r="G25" s="79"/>
      <c r="H25" s="79"/>
    </row>
    <row r="26" spans="1:8" ht="13.5">
      <c r="A26" s="32"/>
      <c r="B26" s="31"/>
      <c r="C26" s="31"/>
      <c r="D26" s="31"/>
      <c r="E26" s="31"/>
      <c r="F26" s="31"/>
      <c r="G26" s="31"/>
      <c r="H26" s="31"/>
    </row>
    <row r="27" spans="1:8" ht="13.5">
      <c r="A27" s="33">
        <v>3</v>
      </c>
      <c r="B27" s="30" t="s">
        <v>87</v>
      </c>
      <c r="C27" s="31"/>
      <c r="D27" s="31"/>
      <c r="E27" s="31"/>
      <c r="F27" s="31"/>
      <c r="G27" s="31"/>
      <c r="H27" s="31"/>
    </row>
    <row r="28" spans="1:8" ht="13.5">
      <c r="A28" s="32"/>
      <c r="B28" s="31"/>
      <c r="C28" s="31"/>
      <c r="D28" s="31"/>
      <c r="E28" s="31"/>
      <c r="F28" s="31"/>
      <c r="G28" s="31"/>
      <c r="H28" s="31"/>
    </row>
    <row r="29" spans="1:8" ht="27" customHeight="1">
      <c r="A29" s="32"/>
      <c r="B29" s="174" t="s">
        <v>314</v>
      </c>
      <c r="C29" s="174"/>
      <c r="D29" s="174"/>
      <c r="E29" s="174"/>
      <c r="F29" s="174"/>
      <c r="G29" s="174"/>
      <c r="H29" s="174"/>
    </row>
    <row r="30" spans="1:8" ht="13.5">
      <c r="A30" s="32"/>
      <c r="B30" s="31"/>
      <c r="C30" s="31"/>
      <c r="D30" s="31"/>
      <c r="E30" s="31"/>
      <c r="F30" s="31"/>
      <c r="G30" s="31"/>
      <c r="H30" s="31"/>
    </row>
    <row r="31" spans="1:8" ht="13.5">
      <c r="A31" s="32"/>
      <c r="B31" s="31"/>
      <c r="C31" s="31"/>
      <c r="D31" s="31"/>
      <c r="E31" s="31"/>
      <c r="F31" s="31"/>
      <c r="G31" s="31"/>
      <c r="H31" s="31"/>
    </row>
    <row r="32" spans="1:8" ht="13.5">
      <c r="A32" s="33">
        <v>4</v>
      </c>
      <c r="B32" s="30" t="s">
        <v>196</v>
      </c>
      <c r="C32" s="31"/>
      <c r="D32" s="31"/>
      <c r="E32" s="31"/>
      <c r="H32" s="31"/>
    </row>
    <row r="33" spans="1:8" ht="13.5">
      <c r="A33" s="33"/>
      <c r="B33" s="30"/>
      <c r="C33" s="31"/>
      <c r="D33" s="31"/>
      <c r="E33" s="31"/>
      <c r="G33" s="68" t="s">
        <v>197</v>
      </c>
      <c r="H33" s="31"/>
    </row>
    <row r="34" spans="1:8" ht="13.5">
      <c r="A34" s="33"/>
      <c r="B34" s="30"/>
      <c r="C34" s="31"/>
      <c r="D34" s="31"/>
      <c r="E34" s="31"/>
      <c r="F34" s="68" t="s">
        <v>134</v>
      </c>
      <c r="G34" s="68" t="s">
        <v>135</v>
      </c>
      <c r="H34" s="31"/>
    </row>
    <row r="35" spans="1:8" ht="13.5">
      <c r="A35" s="33"/>
      <c r="B35" s="30"/>
      <c r="C35" s="31"/>
      <c r="D35" s="31"/>
      <c r="E35" s="31"/>
      <c r="F35" s="68" t="s">
        <v>139</v>
      </c>
      <c r="G35" s="68" t="s">
        <v>139</v>
      </c>
      <c r="H35" s="31"/>
    </row>
    <row r="36" spans="1:8" ht="13.5">
      <c r="A36" s="33"/>
      <c r="B36" s="30"/>
      <c r="C36" s="31"/>
      <c r="D36" s="31"/>
      <c r="E36" s="31"/>
      <c r="F36" s="68" t="s">
        <v>2</v>
      </c>
      <c r="G36" s="68" t="s">
        <v>2</v>
      </c>
      <c r="H36" s="31"/>
    </row>
    <row r="37" spans="1:8" ht="13.5">
      <c r="A37" s="33"/>
      <c r="B37" s="31" t="s">
        <v>199</v>
      </c>
      <c r="C37" s="31"/>
      <c r="D37" s="31"/>
      <c r="E37" s="31"/>
      <c r="F37" s="34"/>
      <c r="G37" s="34"/>
      <c r="H37" s="31"/>
    </row>
    <row r="38" spans="1:8" ht="14.25" thickBot="1">
      <c r="A38" s="33"/>
      <c r="B38" s="88" t="s">
        <v>198</v>
      </c>
      <c r="C38" s="31"/>
      <c r="D38" s="31"/>
      <c r="E38" s="31"/>
      <c r="F38" s="85">
        <v>602</v>
      </c>
      <c r="G38" s="85">
        <v>999</v>
      </c>
      <c r="H38" s="31"/>
    </row>
    <row r="39" spans="1:8" ht="13.5">
      <c r="A39" s="32"/>
      <c r="B39" s="31"/>
      <c r="C39" s="31"/>
      <c r="D39" s="31"/>
      <c r="E39" s="31"/>
      <c r="F39" s="34"/>
      <c r="G39" s="34"/>
      <c r="H39" s="31"/>
    </row>
    <row r="40" spans="1:8" ht="13.5">
      <c r="A40" s="32"/>
      <c r="B40" s="31"/>
      <c r="C40" s="31"/>
      <c r="D40" s="31"/>
      <c r="E40" s="31"/>
      <c r="F40" s="31"/>
      <c r="G40" s="31"/>
      <c r="H40" s="31"/>
    </row>
    <row r="41" spans="1:8" s="90" customFormat="1" ht="42" customHeight="1">
      <c r="A41" s="32"/>
      <c r="B41" s="174" t="s">
        <v>106</v>
      </c>
      <c r="C41" s="174"/>
      <c r="D41" s="174"/>
      <c r="E41" s="174"/>
      <c r="F41" s="174"/>
      <c r="G41" s="174"/>
      <c r="H41" s="174"/>
    </row>
    <row r="42" spans="1:8" ht="13.5">
      <c r="A42" s="32"/>
      <c r="B42" s="69"/>
      <c r="C42" s="69"/>
      <c r="D42" s="69"/>
      <c r="E42" s="69"/>
      <c r="F42" s="69"/>
      <c r="G42" s="69"/>
      <c r="H42" s="69"/>
    </row>
    <row r="43" spans="1:8" ht="13.5">
      <c r="A43" s="32"/>
      <c r="B43" s="31"/>
      <c r="C43" s="31"/>
      <c r="D43" s="31"/>
      <c r="E43" s="31"/>
      <c r="F43" s="31"/>
      <c r="G43" s="31"/>
      <c r="H43" s="31"/>
    </row>
    <row r="44" spans="1:8" ht="13.5">
      <c r="A44" s="33">
        <v>5</v>
      </c>
      <c r="B44" s="30" t="s">
        <v>73</v>
      </c>
      <c r="C44" s="31"/>
      <c r="D44" s="31"/>
      <c r="E44" s="31"/>
      <c r="F44" s="31"/>
      <c r="G44" s="31"/>
      <c r="H44" s="31"/>
    </row>
    <row r="45" spans="1:8" ht="13.5">
      <c r="A45" s="32"/>
      <c r="B45" s="31"/>
      <c r="C45" s="31"/>
      <c r="D45" s="31"/>
      <c r="E45" s="31"/>
      <c r="F45" s="31"/>
      <c r="G45" s="31"/>
      <c r="H45" s="31"/>
    </row>
    <row r="46" spans="1:8" ht="27.75" customHeight="1">
      <c r="A46" s="32"/>
      <c r="B46" s="161" t="s">
        <v>200</v>
      </c>
      <c r="C46" s="161"/>
      <c r="D46" s="161"/>
      <c r="E46" s="161"/>
      <c r="F46" s="161"/>
      <c r="G46" s="161"/>
      <c r="H46" s="161"/>
    </row>
    <row r="47" spans="1:8" ht="13.5">
      <c r="A47" s="32"/>
      <c r="B47" s="31"/>
      <c r="C47" s="31"/>
      <c r="D47" s="31"/>
      <c r="E47" s="31"/>
      <c r="F47" s="31"/>
      <c r="G47" s="31"/>
      <c r="H47" s="31"/>
    </row>
    <row r="48" spans="1:8" ht="13.5">
      <c r="A48" s="32"/>
      <c r="B48" s="31"/>
      <c r="C48" s="31"/>
      <c r="D48" s="31"/>
      <c r="E48" s="31"/>
      <c r="F48" s="31"/>
      <c r="G48" s="31"/>
      <c r="H48" s="31"/>
    </row>
    <row r="49" spans="1:8" ht="13.5">
      <c r="A49" s="33">
        <v>6</v>
      </c>
      <c r="B49" s="30" t="s">
        <v>74</v>
      </c>
      <c r="C49" s="31"/>
      <c r="D49" s="31"/>
      <c r="E49" s="31"/>
      <c r="F49" s="31"/>
      <c r="G49" s="31"/>
      <c r="H49" s="31"/>
    </row>
    <row r="50" spans="1:8" ht="13.5">
      <c r="A50" s="32"/>
      <c r="B50" s="31"/>
      <c r="C50" s="31"/>
      <c r="D50" s="31"/>
      <c r="E50" s="31"/>
      <c r="F50" s="31"/>
      <c r="G50" s="31"/>
      <c r="H50" s="31"/>
    </row>
    <row r="51" spans="1:8" ht="27" customHeight="1">
      <c r="A51" s="32"/>
      <c r="B51" s="161" t="s">
        <v>90</v>
      </c>
      <c r="C51" s="161"/>
      <c r="D51" s="161"/>
      <c r="E51" s="161"/>
      <c r="F51" s="161"/>
      <c r="G51" s="161"/>
      <c r="H51" s="161"/>
    </row>
    <row r="52" spans="1:8" ht="13.5">
      <c r="A52" s="32"/>
      <c r="B52" s="31"/>
      <c r="C52" s="31"/>
      <c r="D52" s="31"/>
      <c r="E52" s="31"/>
      <c r="F52" s="31"/>
      <c r="G52" s="31"/>
      <c r="H52" s="31"/>
    </row>
    <row r="53" spans="1:8" ht="13.5">
      <c r="A53" s="32"/>
      <c r="B53" s="31"/>
      <c r="C53" s="31"/>
      <c r="D53" s="31"/>
      <c r="E53" s="31"/>
      <c r="F53" s="31"/>
      <c r="G53" s="31"/>
      <c r="H53" s="31"/>
    </row>
    <row r="54" spans="1:8" ht="13.5">
      <c r="A54" s="33">
        <v>7</v>
      </c>
      <c r="B54" s="30" t="s">
        <v>75</v>
      </c>
      <c r="C54" s="31"/>
      <c r="D54" s="31"/>
      <c r="E54" s="31"/>
      <c r="F54" s="31"/>
      <c r="G54" s="31"/>
      <c r="H54" s="31"/>
    </row>
    <row r="55" spans="1:8" ht="13.5">
      <c r="A55" s="33"/>
      <c r="B55" s="30"/>
      <c r="C55" s="31"/>
      <c r="D55" s="31"/>
      <c r="E55" s="31"/>
      <c r="F55" s="31"/>
      <c r="G55" s="31"/>
      <c r="H55" s="31"/>
    </row>
    <row r="56" spans="1:8" s="90" customFormat="1" ht="54.75" customHeight="1">
      <c r="A56" s="47"/>
      <c r="B56" s="176" t="s">
        <v>340</v>
      </c>
      <c r="C56" s="176"/>
      <c r="D56" s="176"/>
      <c r="E56" s="176"/>
      <c r="F56" s="176"/>
      <c r="G56" s="176"/>
      <c r="H56" s="176"/>
    </row>
    <row r="57" spans="1:8" s="90" customFormat="1" ht="13.5">
      <c r="A57" s="47"/>
      <c r="B57" s="145"/>
      <c r="C57" s="145"/>
      <c r="D57" s="145"/>
      <c r="E57" s="145"/>
      <c r="F57" s="145"/>
      <c r="G57" s="145"/>
      <c r="H57" s="145"/>
    </row>
    <row r="58" spans="1:8" s="90" customFormat="1" ht="13.5" customHeight="1">
      <c r="A58" s="47"/>
      <c r="B58" s="172" t="s">
        <v>258</v>
      </c>
      <c r="C58" s="172"/>
      <c r="D58" s="172"/>
      <c r="E58" s="172"/>
      <c r="F58" s="172"/>
      <c r="G58" s="172"/>
      <c r="H58" s="172"/>
    </row>
    <row r="59" spans="1:8" s="90" customFormat="1" ht="22.5" customHeight="1">
      <c r="A59" s="47"/>
      <c r="B59" s="172"/>
      <c r="C59" s="172"/>
      <c r="D59" s="172"/>
      <c r="E59" s="172"/>
      <c r="F59" s="172"/>
      <c r="G59" s="172"/>
      <c r="H59" s="172"/>
    </row>
    <row r="60" spans="1:8" s="90" customFormat="1" ht="13.5">
      <c r="A60" s="47"/>
      <c r="B60" s="71"/>
      <c r="C60" s="71"/>
      <c r="D60" s="71"/>
      <c r="E60" s="71"/>
      <c r="F60" s="71"/>
      <c r="G60" s="71"/>
      <c r="H60" s="71"/>
    </row>
    <row r="61" spans="1:8" ht="13.5">
      <c r="A61" s="46"/>
      <c r="B61" s="72"/>
      <c r="C61" s="72"/>
      <c r="D61" s="171"/>
      <c r="E61" s="171"/>
      <c r="F61" s="72"/>
      <c r="G61" s="72"/>
      <c r="H61" s="72"/>
    </row>
    <row r="62" spans="1:8" ht="13.5">
      <c r="A62" s="33">
        <v>8</v>
      </c>
      <c r="B62" s="30" t="s">
        <v>136</v>
      </c>
      <c r="C62" s="31"/>
      <c r="D62" s="31"/>
      <c r="E62" s="31"/>
      <c r="F62" s="31"/>
      <c r="G62" s="31"/>
      <c r="H62" s="31"/>
    </row>
    <row r="63" spans="1:8" ht="13.5">
      <c r="A63" s="32"/>
      <c r="B63" s="31"/>
      <c r="C63" s="31"/>
      <c r="D63" s="31"/>
      <c r="E63" s="31"/>
      <c r="F63" s="31"/>
      <c r="G63" s="31"/>
      <c r="H63" s="31"/>
    </row>
    <row r="64" spans="1:8" ht="13.5">
      <c r="A64" s="32"/>
      <c r="B64" s="163" t="s">
        <v>263</v>
      </c>
      <c r="C64" s="163"/>
      <c r="D64" s="163"/>
      <c r="E64" s="163"/>
      <c r="F64" s="163"/>
      <c r="G64" s="163"/>
      <c r="H64" s="163"/>
    </row>
    <row r="65" spans="1:8" ht="13.5">
      <c r="A65" s="32"/>
      <c r="B65" s="111"/>
      <c r="C65" s="111"/>
      <c r="D65" s="111"/>
      <c r="E65" s="111"/>
      <c r="F65" s="111"/>
      <c r="G65" s="111"/>
      <c r="H65" s="111"/>
    </row>
    <row r="66" spans="1:8" ht="13.5">
      <c r="A66" s="32"/>
      <c r="B66" s="111"/>
      <c r="C66" s="111"/>
      <c r="D66" s="111"/>
      <c r="E66" s="112" t="s">
        <v>259</v>
      </c>
      <c r="F66" s="112" t="s">
        <v>260</v>
      </c>
      <c r="G66" s="112" t="s">
        <v>4</v>
      </c>
      <c r="H66" s="111"/>
    </row>
    <row r="67" spans="1:8" ht="13.5">
      <c r="A67" s="32"/>
      <c r="B67" s="111"/>
      <c r="C67" s="111"/>
      <c r="D67" s="111"/>
      <c r="E67" s="112" t="s">
        <v>2</v>
      </c>
      <c r="F67" s="112" t="s">
        <v>2</v>
      </c>
      <c r="G67" s="112" t="s">
        <v>2</v>
      </c>
      <c r="H67" s="111"/>
    </row>
    <row r="68" spans="1:8" ht="13.5">
      <c r="A68" s="32"/>
      <c r="B68" s="111"/>
      <c r="C68" s="111"/>
      <c r="D68" s="111"/>
      <c r="E68" s="111"/>
      <c r="F68" s="111"/>
      <c r="G68" s="111"/>
      <c r="H68" s="111"/>
    </row>
    <row r="69" spans="1:8" ht="13.5">
      <c r="A69" s="32"/>
      <c r="B69" s="163" t="s">
        <v>312</v>
      </c>
      <c r="C69" s="163"/>
      <c r="D69" s="111"/>
      <c r="E69" s="111"/>
      <c r="F69" s="111"/>
      <c r="G69" s="111"/>
      <c r="H69" s="111"/>
    </row>
    <row r="70" spans="1:8" ht="13.5">
      <c r="A70" s="32"/>
      <c r="B70" s="163" t="s">
        <v>261</v>
      </c>
      <c r="C70" s="163"/>
      <c r="D70" s="111"/>
      <c r="E70" s="118">
        <v>107</v>
      </c>
      <c r="F70" s="118"/>
      <c r="G70" s="118">
        <f>SUM(E70:F70)</f>
        <v>107</v>
      </c>
      <c r="H70" s="111"/>
    </row>
    <row r="71" spans="1:8" ht="13.5">
      <c r="A71" s="32"/>
      <c r="B71" s="163" t="s">
        <v>140</v>
      </c>
      <c r="C71" s="163"/>
      <c r="D71" s="111"/>
      <c r="E71" s="118">
        <v>68</v>
      </c>
      <c r="F71" s="118">
        <v>0</v>
      </c>
      <c r="G71" s="118">
        <f>SUM(E71:F71)</f>
        <v>68</v>
      </c>
      <c r="H71" s="111"/>
    </row>
    <row r="72" spans="1:8" ht="13.5">
      <c r="A72" s="32"/>
      <c r="B72" s="111"/>
      <c r="C72" s="111"/>
      <c r="D72" s="111"/>
      <c r="E72" s="119">
        <f>SUM(E70:E71)</f>
        <v>175</v>
      </c>
      <c r="F72" s="119">
        <f>SUM(F70:F71)</f>
        <v>0</v>
      </c>
      <c r="G72" s="119">
        <f>SUM(G70:G71)</f>
        <v>175</v>
      </c>
      <c r="H72" s="111"/>
    </row>
    <row r="73" spans="1:8" ht="13.5">
      <c r="A73" s="32"/>
      <c r="B73" s="111"/>
      <c r="C73" s="111"/>
      <c r="D73" s="111"/>
      <c r="E73" s="111"/>
      <c r="F73" s="111"/>
      <c r="G73" s="111"/>
      <c r="H73" s="111"/>
    </row>
    <row r="74" spans="1:8" ht="13.5">
      <c r="A74" s="32"/>
      <c r="B74" s="163" t="s">
        <v>313</v>
      </c>
      <c r="C74" s="163"/>
      <c r="D74" s="111"/>
      <c r="E74" s="111"/>
      <c r="F74" s="111"/>
      <c r="G74" s="111"/>
      <c r="H74" s="111"/>
    </row>
    <row r="75" spans="1:8" ht="13.5">
      <c r="A75" s="32"/>
      <c r="B75" s="163" t="s">
        <v>261</v>
      </c>
      <c r="C75" s="163"/>
      <c r="D75" s="111"/>
      <c r="E75" s="120">
        <f>534-E70</f>
        <v>427</v>
      </c>
      <c r="F75" s="117">
        <v>0</v>
      </c>
      <c r="G75" s="120">
        <f>SUM(E75:F75)</f>
        <v>427</v>
      </c>
      <c r="H75" s="111"/>
    </row>
    <row r="76" spans="1:8" ht="13.5" customHeight="1">
      <c r="A76" s="32"/>
      <c r="B76" s="163" t="s">
        <v>140</v>
      </c>
      <c r="C76" s="163"/>
      <c r="D76" s="111"/>
      <c r="E76" s="120">
        <f>856-E71</f>
        <v>788</v>
      </c>
      <c r="F76" s="117">
        <v>0</v>
      </c>
      <c r="G76" s="120">
        <f>SUM(E76:F76)</f>
        <v>788</v>
      </c>
      <c r="H76" s="111"/>
    </row>
    <row r="77" spans="1:8" ht="13.5" customHeight="1">
      <c r="A77" s="32"/>
      <c r="B77" s="111"/>
      <c r="C77" s="111"/>
      <c r="D77" s="111"/>
      <c r="E77" s="121">
        <f>SUM(E75:E76)</f>
        <v>1215</v>
      </c>
      <c r="F77" s="121">
        <f>SUM(F75:F76)</f>
        <v>0</v>
      </c>
      <c r="G77" s="121">
        <f>SUM(G75:G76)</f>
        <v>1215</v>
      </c>
      <c r="H77" s="111"/>
    </row>
    <row r="78" spans="1:8" ht="13.5" customHeight="1">
      <c r="A78" s="32"/>
      <c r="B78" s="111"/>
      <c r="C78" s="111"/>
      <c r="D78" s="111"/>
      <c r="E78" s="111"/>
      <c r="F78" s="111"/>
      <c r="G78" s="111"/>
      <c r="H78" s="111"/>
    </row>
    <row r="79" spans="1:8" ht="15.75" customHeight="1" thickBot="1">
      <c r="A79" s="32"/>
      <c r="B79" s="163" t="s">
        <v>262</v>
      </c>
      <c r="C79" s="163"/>
      <c r="D79" s="111"/>
      <c r="E79" s="122">
        <f>E72+E77</f>
        <v>1390</v>
      </c>
      <c r="F79" s="122">
        <f>F72+F77</f>
        <v>0</v>
      </c>
      <c r="G79" s="122">
        <f>G72+G77</f>
        <v>1390</v>
      </c>
      <c r="H79" s="111"/>
    </row>
    <row r="80" spans="1:8" ht="13.5">
      <c r="A80" s="32"/>
      <c r="B80" s="111"/>
      <c r="C80" s="111"/>
      <c r="D80" s="111"/>
      <c r="E80" s="111"/>
      <c r="F80" s="111"/>
      <c r="G80" s="111"/>
      <c r="H80" s="111"/>
    </row>
    <row r="81" spans="1:8" ht="13.5" customHeight="1">
      <c r="A81" s="32"/>
      <c r="B81" s="163" t="s">
        <v>315</v>
      </c>
      <c r="C81" s="163"/>
      <c r="D81" s="163"/>
      <c r="E81" s="163"/>
      <c r="F81" s="163"/>
      <c r="G81" s="163"/>
      <c r="H81" s="163"/>
    </row>
    <row r="82" spans="1:8" ht="13.5">
      <c r="A82" s="32"/>
      <c r="B82" s="31"/>
      <c r="C82" s="31"/>
      <c r="D82" s="31"/>
      <c r="E82" s="31"/>
      <c r="F82" s="31"/>
      <c r="G82" s="31"/>
      <c r="H82" s="31"/>
    </row>
    <row r="83" spans="1:8" ht="13.5">
      <c r="A83" s="32"/>
      <c r="B83" s="31"/>
      <c r="C83" s="31"/>
      <c r="D83" s="31"/>
      <c r="E83" s="31"/>
      <c r="F83" s="31"/>
      <c r="G83" s="31"/>
      <c r="H83" s="31"/>
    </row>
    <row r="84" spans="1:8" ht="13.5">
      <c r="A84" s="33">
        <v>9</v>
      </c>
      <c r="B84" s="30" t="s">
        <v>76</v>
      </c>
      <c r="C84" s="31"/>
      <c r="D84" s="31"/>
      <c r="E84" s="31"/>
      <c r="F84" s="31"/>
      <c r="G84" s="31"/>
      <c r="H84" s="31"/>
    </row>
    <row r="85" spans="1:8" ht="13.5">
      <c r="A85" s="32"/>
      <c r="B85" s="31"/>
      <c r="C85" s="31"/>
      <c r="D85" s="31"/>
      <c r="E85" s="31"/>
      <c r="F85" s="31"/>
      <c r="G85" s="31"/>
      <c r="H85" s="31"/>
    </row>
    <row r="86" spans="1:8" ht="13.5">
      <c r="A86" s="32"/>
      <c r="B86" s="31" t="s">
        <v>316</v>
      </c>
      <c r="C86" s="31"/>
      <c r="D86" s="31"/>
      <c r="E86" s="31"/>
      <c r="F86" s="31"/>
      <c r="G86" s="31"/>
      <c r="H86" s="31"/>
    </row>
    <row r="87" spans="1:8" ht="13.5" customHeight="1">
      <c r="A87" s="32"/>
      <c r="B87" s="31"/>
      <c r="C87" s="31"/>
      <c r="D87" s="31"/>
      <c r="E87" s="31"/>
      <c r="F87" s="31"/>
      <c r="G87" s="31"/>
      <c r="H87" s="31"/>
    </row>
    <row r="88" spans="1:8" ht="13.5">
      <c r="A88" s="32"/>
      <c r="B88" s="31"/>
      <c r="C88" s="31"/>
      <c r="D88" s="31"/>
      <c r="E88" s="31"/>
      <c r="F88" s="31"/>
      <c r="G88" s="31"/>
      <c r="H88" s="31"/>
    </row>
    <row r="89" spans="1:8" ht="13.5">
      <c r="A89" s="33">
        <v>10</v>
      </c>
      <c r="B89" s="30" t="s">
        <v>77</v>
      </c>
      <c r="C89" s="31"/>
      <c r="D89" s="31"/>
      <c r="E89" s="31"/>
      <c r="F89" s="31"/>
      <c r="G89" s="31"/>
      <c r="H89" s="31"/>
    </row>
    <row r="90" spans="1:8" ht="13.5">
      <c r="A90" s="32"/>
      <c r="B90" s="31"/>
      <c r="C90" s="31"/>
      <c r="D90" s="31"/>
      <c r="E90" s="31"/>
      <c r="F90" s="31"/>
      <c r="G90" s="31"/>
      <c r="H90" s="31"/>
    </row>
    <row r="91" spans="1:8" ht="13.5">
      <c r="A91" s="32"/>
      <c r="B91" s="148" t="s">
        <v>98</v>
      </c>
      <c r="C91" s="148"/>
      <c r="D91" s="148"/>
      <c r="E91" s="148"/>
      <c r="F91" s="148"/>
      <c r="G91" s="148"/>
      <c r="H91" s="148"/>
    </row>
    <row r="92" spans="1:8" ht="13.5">
      <c r="A92" s="32"/>
      <c r="B92" s="31"/>
      <c r="C92" s="31"/>
      <c r="D92" s="31"/>
      <c r="E92" s="31"/>
      <c r="F92" s="31"/>
      <c r="G92" s="31"/>
      <c r="H92" s="31"/>
    </row>
    <row r="93" spans="1:8" ht="13.5">
      <c r="A93" s="32"/>
      <c r="B93" s="31"/>
      <c r="C93" s="31"/>
      <c r="D93" s="31"/>
      <c r="E93" s="31"/>
      <c r="F93" s="31"/>
      <c r="G93" s="31"/>
      <c r="H93" s="31"/>
    </row>
    <row r="94" spans="1:8" ht="13.5">
      <c r="A94" s="33">
        <v>11</v>
      </c>
      <c r="B94" s="30" t="s">
        <v>78</v>
      </c>
      <c r="C94" s="31"/>
      <c r="D94" s="31"/>
      <c r="E94" s="31"/>
      <c r="F94" s="31"/>
      <c r="G94" s="31"/>
      <c r="H94" s="31"/>
    </row>
    <row r="95" spans="1:8" ht="13.5">
      <c r="A95" s="32"/>
      <c r="B95" s="31"/>
      <c r="C95" s="31"/>
      <c r="D95" s="31"/>
      <c r="E95" s="31"/>
      <c r="F95" s="31"/>
      <c r="G95" s="31"/>
      <c r="H95" s="31"/>
    </row>
    <row r="96" spans="1:8" ht="28.5" customHeight="1">
      <c r="A96" s="32"/>
      <c r="B96" s="161" t="s">
        <v>102</v>
      </c>
      <c r="C96" s="161"/>
      <c r="D96" s="161"/>
      <c r="E96" s="161"/>
      <c r="F96" s="161"/>
      <c r="G96" s="161"/>
      <c r="H96" s="161"/>
    </row>
    <row r="97" spans="1:8" ht="13.5">
      <c r="A97" s="32"/>
      <c r="B97" s="31"/>
      <c r="C97" s="31"/>
      <c r="D97" s="31"/>
      <c r="E97" s="31"/>
      <c r="F97" s="31"/>
      <c r="G97" s="31"/>
      <c r="H97" s="31"/>
    </row>
    <row r="98" spans="1:8" ht="13.5">
      <c r="A98" s="32"/>
      <c r="B98" s="31"/>
      <c r="C98" s="31"/>
      <c r="D98" s="31"/>
      <c r="E98" s="31"/>
      <c r="F98" s="31"/>
      <c r="G98" s="31"/>
      <c r="H98" s="31"/>
    </row>
    <row r="99" spans="1:8" ht="13.5">
      <c r="A99" s="33">
        <v>12</v>
      </c>
      <c r="B99" s="30" t="s">
        <v>95</v>
      </c>
      <c r="C99" s="31"/>
      <c r="D99" s="31"/>
      <c r="E99" s="31"/>
      <c r="F99" s="31"/>
      <c r="G99" s="31"/>
      <c r="H99" s="31"/>
    </row>
    <row r="100" spans="1:8" ht="13.5">
      <c r="A100" s="33"/>
      <c r="B100" s="30"/>
      <c r="C100" s="31"/>
      <c r="D100" s="31"/>
      <c r="E100" s="31"/>
      <c r="F100" s="31"/>
      <c r="G100" s="31"/>
      <c r="H100" s="31"/>
    </row>
    <row r="101" spans="1:8" ht="13.5">
      <c r="A101" s="33"/>
      <c r="B101" s="31" t="s">
        <v>96</v>
      </c>
      <c r="C101" s="31"/>
      <c r="D101" s="31"/>
      <c r="E101" s="31"/>
      <c r="F101" s="31"/>
      <c r="G101" s="31"/>
      <c r="H101" s="31"/>
    </row>
    <row r="102" spans="1:8" ht="13.5">
      <c r="A102" s="33"/>
      <c r="B102" s="31"/>
      <c r="C102" s="31"/>
      <c r="D102" s="31"/>
      <c r="E102" s="31"/>
      <c r="F102" s="31"/>
      <c r="G102" s="31"/>
      <c r="H102" s="31"/>
    </row>
    <row r="103" spans="1:8" ht="13.5">
      <c r="A103" s="33"/>
      <c r="B103" s="30"/>
      <c r="C103" s="31"/>
      <c r="D103" s="31"/>
      <c r="E103" s="147" t="s">
        <v>201</v>
      </c>
      <c r="F103" s="147"/>
      <c r="G103" s="147" t="s">
        <v>202</v>
      </c>
      <c r="H103" s="147"/>
    </row>
    <row r="104" spans="1:8" ht="13.5">
      <c r="A104" s="33"/>
      <c r="B104" s="30"/>
      <c r="C104" s="31"/>
      <c r="D104" s="31"/>
      <c r="E104" s="35" t="s">
        <v>103</v>
      </c>
      <c r="F104" s="35" t="s">
        <v>104</v>
      </c>
      <c r="G104" s="35" t="str">
        <f>E104</f>
        <v>30-June-09</v>
      </c>
      <c r="H104" s="36" t="str">
        <f>F104</f>
        <v>30-June-08</v>
      </c>
    </row>
    <row r="105" spans="1:8" ht="13.5">
      <c r="A105" s="32"/>
      <c r="B105" s="31"/>
      <c r="C105" s="31"/>
      <c r="D105" s="31"/>
      <c r="E105" s="31"/>
      <c r="F105" s="31"/>
      <c r="G105" s="31"/>
      <c r="H105" s="31"/>
    </row>
    <row r="106" spans="1:8" ht="16.5" customHeight="1" thickBot="1">
      <c r="A106" s="32"/>
      <c r="B106" s="151" t="s">
        <v>138</v>
      </c>
      <c r="C106" s="151"/>
      <c r="D106" s="151"/>
      <c r="E106" s="37">
        <f>PL!E34</f>
        <v>2176</v>
      </c>
      <c r="F106" s="37">
        <f>PL!F34</f>
        <v>2248</v>
      </c>
      <c r="G106" s="37">
        <f>PL!H34</f>
        <v>3411</v>
      </c>
      <c r="H106" s="37">
        <f>PL!I34</f>
        <v>3398</v>
      </c>
    </row>
    <row r="107" spans="1:8" ht="13.5">
      <c r="A107" s="32"/>
      <c r="B107" s="31"/>
      <c r="C107" s="31"/>
      <c r="D107" s="31"/>
      <c r="E107" s="34"/>
      <c r="F107" s="34"/>
      <c r="G107" s="31"/>
      <c r="H107" s="34"/>
    </row>
    <row r="108" spans="1:4" ht="13.5">
      <c r="A108" s="32"/>
      <c r="B108" s="31" t="s">
        <v>79</v>
      </c>
      <c r="C108" s="31"/>
      <c r="D108" s="31"/>
    </row>
    <row r="109" spans="1:8" ht="14.25" thickBot="1">
      <c r="A109" s="32"/>
      <c r="B109" s="31" t="s">
        <v>204</v>
      </c>
      <c r="C109" s="31"/>
      <c r="D109" s="31"/>
      <c r="E109" s="37">
        <v>65000</v>
      </c>
      <c r="F109" s="37">
        <v>65000</v>
      </c>
      <c r="G109" s="37">
        <v>65000</v>
      </c>
      <c r="H109" s="37">
        <v>65000</v>
      </c>
    </row>
    <row r="110" spans="1:8" ht="13.5">
      <c r="A110" s="32"/>
      <c r="B110" s="31"/>
      <c r="C110" s="31"/>
      <c r="D110" s="31"/>
      <c r="E110" s="38"/>
      <c r="F110" s="38"/>
      <c r="G110" s="38"/>
      <c r="H110" s="34"/>
    </row>
    <row r="111" spans="1:8" ht="14.25" thickBot="1">
      <c r="A111" s="32"/>
      <c r="B111" s="31" t="s">
        <v>97</v>
      </c>
      <c r="C111" s="31"/>
      <c r="D111" s="31"/>
      <c r="E111" s="39">
        <f>+E106/E109*100</f>
        <v>3.347692307692308</v>
      </c>
      <c r="F111" s="39">
        <f>+F106/F109*100</f>
        <v>3.4584615384615387</v>
      </c>
      <c r="G111" s="39">
        <f>+G106/G109*100</f>
        <v>5.247692307692307</v>
      </c>
      <c r="H111" s="39">
        <f>+H106/H109*100</f>
        <v>5.227692307692307</v>
      </c>
    </row>
    <row r="112" spans="1:8" ht="13.5">
      <c r="A112" s="32"/>
      <c r="B112" s="31"/>
      <c r="C112" s="31"/>
      <c r="D112" s="31"/>
      <c r="E112" s="40"/>
      <c r="F112" s="40"/>
      <c r="G112" s="40"/>
      <c r="H112" s="40"/>
    </row>
    <row r="113" spans="1:8" ht="14.25" thickBot="1">
      <c r="A113" s="32"/>
      <c r="B113" s="31" t="s">
        <v>89</v>
      </c>
      <c r="C113" s="31"/>
      <c r="D113" s="31"/>
      <c r="E113" s="52" t="s">
        <v>80</v>
      </c>
      <c r="F113" s="52" t="s">
        <v>80</v>
      </c>
      <c r="G113" s="52" t="s">
        <v>80</v>
      </c>
      <c r="H113" s="52" t="s">
        <v>80</v>
      </c>
    </row>
    <row r="114" spans="1:8" ht="13.5">
      <c r="A114" s="32"/>
      <c r="B114" s="31"/>
      <c r="C114" s="31"/>
      <c r="D114" s="31"/>
      <c r="E114" s="31"/>
      <c r="F114" s="41"/>
      <c r="G114" s="41"/>
      <c r="H114" s="41"/>
    </row>
    <row r="115" spans="1:8" ht="13.5">
      <c r="A115" s="32"/>
      <c r="B115" s="49" t="s">
        <v>88</v>
      </c>
      <c r="C115" s="49"/>
      <c r="D115" s="49"/>
      <c r="E115" s="49"/>
      <c r="F115" s="91"/>
      <c r="G115" s="91"/>
      <c r="H115" s="91"/>
    </row>
    <row r="116" spans="1:8" ht="27" customHeight="1">
      <c r="A116" s="32"/>
      <c r="B116" s="146" t="s">
        <v>223</v>
      </c>
      <c r="C116" s="146"/>
      <c r="D116" s="146"/>
      <c r="E116" s="146"/>
      <c r="F116" s="146"/>
      <c r="G116" s="146"/>
      <c r="H116" s="146"/>
    </row>
    <row r="117" spans="1:8" ht="13.5">
      <c r="A117" s="32"/>
      <c r="B117" s="49"/>
      <c r="C117" s="49"/>
      <c r="D117" s="49"/>
      <c r="E117" s="49"/>
      <c r="F117" s="91"/>
      <c r="G117" s="91"/>
      <c r="H117" s="91"/>
    </row>
    <row r="118" spans="1:8" ht="13.5">
      <c r="A118" s="32"/>
      <c r="B118" s="49" t="s">
        <v>328</v>
      </c>
      <c r="C118" s="49"/>
      <c r="D118" s="49"/>
      <c r="E118" s="49"/>
      <c r="F118" s="91"/>
      <c r="G118" s="91"/>
      <c r="H118" s="91"/>
    </row>
    <row r="119" ht="13.5">
      <c r="B119" s="49" t="s">
        <v>317</v>
      </c>
    </row>
    <row r="120" ht="13.5">
      <c r="B120" s="31"/>
    </row>
    <row r="121" ht="13.5">
      <c r="B121" s="31"/>
    </row>
    <row r="122" spans="1:5" ht="13.5">
      <c r="A122" s="150"/>
      <c r="B122" s="150"/>
      <c r="C122" s="150"/>
      <c r="D122" s="150"/>
      <c r="E122" s="150"/>
    </row>
    <row r="123" ht="13.5">
      <c r="B123" s="31"/>
    </row>
    <row r="124" ht="13.5">
      <c r="B124" s="31"/>
    </row>
    <row r="125" ht="13.5">
      <c r="B125" s="31"/>
    </row>
    <row r="126" ht="13.5">
      <c r="B126" s="31"/>
    </row>
    <row r="127" ht="13.5">
      <c r="B127" s="31"/>
    </row>
    <row r="128" ht="13.5">
      <c r="B128" s="31"/>
    </row>
    <row r="129" ht="13.5">
      <c r="B129" s="31"/>
    </row>
    <row r="130" ht="13.5">
      <c r="B130" s="31"/>
    </row>
    <row r="131" ht="13.5">
      <c r="B131" s="31"/>
    </row>
    <row r="132" ht="13.5">
      <c r="B132" s="31"/>
    </row>
  </sheetData>
  <sheetProtection/>
  <mergeCells count="30">
    <mergeCell ref="B16:H16"/>
    <mergeCell ref="A122:E122"/>
    <mergeCell ref="B70:C70"/>
    <mergeCell ref="B64:H64"/>
    <mergeCell ref="B18:H18"/>
    <mergeCell ref="B106:D106"/>
    <mergeCell ref="B69:C69"/>
    <mergeCell ref="B51:H51"/>
    <mergeCell ref="B56:H56"/>
    <mergeCell ref="B71:C71"/>
    <mergeCell ref="B74:C74"/>
    <mergeCell ref="B57:H57"/>
    <mergeCell ref="B116:H116"/>
    <mergeCell ref="B76:C76"/>
    <mergeCell ref="B81:H81"/>
    <mergeCell ref="B79:C79"/>
    <mergeCell ref="E103:F103"/>
    <mergeCell ref="G103:H103"/>
    <mergeCell ref="B96:H96"/>
    <mergeCell ref="B91:H91"/>
    <mergeCell ref="D61:E61"/>
    <mergeCell ref="B75:C75"/>
    <mergeCell ref="B58:H59"/>
    <mergeCell ref="B10:H10"/>
    <mergeCell ref="B29:H29"/>
    <mergeCell ref="B41:H41"/>
    <mergeCell ref="B46:H46"/>
    <mergeCell ref="B12:H12"/>
    <mergeCell ref="B23:H24"/>
    <mergeCell ref="B14:H14"/>
  </mergeCells>
  <printOptions/>
  <pageMargins left="0.5118110236220472" right="0.11811023622047245" top="0.7480314960629921" bottom="0.7480314960629921" header="0.31496062992125984" footer="0.31496062992125984"/>
  <pageSetup fitToHeight="0" fitToWidth="1" horizontalDpi="600" verticalDpi="600" orientation="portrait" paperSize="9" scale="90" r:id="rId1"/>
  <rowBreaks count="2" manualBreakCount="2">
    <brk id="43" max="8" man="1"/>
    <brk id="98" max="8" man="1"/>
  </rowBreaks>
</worksheet>
</file>

<file path=xl/worksheets/sheet7.xml><?xml version="1.0" encoding="utf-8"?>
<worksheet xmlns="http://schemas.openxmlformats.org/spreadsheetml/2006/main" xmlns:r="http://schemas.openxmlformats.org/officeDocument/2006/relationships">
  <sheetPr>
    <pageSetUpPr fitToPage="1"/>
  </sheetPr>
  <dimension ref="C3:X51"/>
  <sheetViews>
    <sheetView zoomScalePageLayoutView="0" workbookViewId="0" topLeftCell="B1">
      <selection activeCell="H26" sqref="H26"/>
    </sheetView>
  </sheetViews>
  <sheetFormatPr defaultColWidth="9.00390625" defaultRowHeight="13.5"/>
  <cols>
    <col min="4" max="4" width="2.875" style="0" customWidth="1"/>
    <col min="5" max="9" width="8.125" style="0" customWidth="1"/>
    <col min="10" max="10" width="8.125" style="129" customWidth="1"/>
    <col min="11" max="11" width="3.00390625" style="0" customWidth="1"/>
    <col min="17" max="17" width="8.125" style="129" customWidth="1"/>
    <col min="18" max="18" width="4.125" style="0" customWidth="1"/>
    <col min="24" max="24" width="8.125" style="129" customWidth="1"/>
  </cols>
  <sheetData>
    <row r="3" spans="5:24" ht="13.5">
      <c r="E3" s="178" t="s">
        <v>346</v>
      </c>
      <c r="F3" s="178"/>
      <c r="G3" s="178"/>
      <c r="H3" s="178"/>
      <c r="I3" s="178"/>
      <c r="J3" s="178"/>
      <c r="L3" s="178" t="s">
        <v>348</v>
      </c>
      <c r="M3" s="178"/>
      <c r="N3" s="178"/>
      <c r="O3" s="178"/>
      <c r="P3" s="178"/>
      <c r="Q3" s="178"/>
      <c r="S3" s="178" t="s">
        <v>347</v>
      </c>
      <c r="T3" s="178"/>
      <c r="U3" s="178"/>
      <c r="V3" s="178"/>
      <c r="W3" s="178"/>
      <c r="X3" s="178"/>
    </row>
    <row r="4" spans="5:24" ht="13.5">
      <c r="E4" s="126" t="s">
        <v>343</v>
      </c>
      <c r="F4" s="126" t="s">
        <v>128</v>
      </c>
      <c r="G4" s="126" t="s">
        <v>342</v>
      </c>
      <c r="H4" s="126" t="s">
        <v>341</v>
      </c>
      <c r="I4" s="126" t="s">
        <v>207</v>
      </c>
      <c r="J4" s="128" t="s">
        <v>4</v>
      </c>
      <c r="L4" s="126" t="s">
        <v>343</v>
      </c>
      <c r="M4" s="126" t="s">
        <v>128</v>
      </c>
      <c r="N4" s="126" t="s">
        <v>342</v>
      </c>
      <c r="O4" s="126" t="s">
        <v>341</v>
      </c>
      <c r="P4" s="126" t="s">
        <v>207</v>
      </c>
      <c r="Q4" s="128" t="s">
        <v>4</v>
      </c>
      <c r="S4" s="126" t="s">
        <v>343</v>
      </c>
      <c r="T4" s="126" t="s">
        <v>128</v>
      </c>
      <c r="U4" s="126" t="s">
        <v>342</v>
      </c>
      <c r="V4" s="126" t="s">
        <v>341</v>
      </c>
      <c r="W4" s="126" t="s">
        <v>207</v>
      </c>
      <c r="X4" s="128" t="s">
        <v>4</v>
      </c>
    </row>
    <row r="5" spans="5:23" ht="13.5">
      <c r="E5" s="125"/>
      <c r="F5" s="125"/>
      <c r="G5" s="125"/>
      <c r="H5" s="125"/>
      <c r="I5" s="125"/>
      <c r="L5" s="125"/>
      <c r="M5" s="125"/>
      <c r="N5" s="125"/>
      <c r="O5" s="125"/>
      <c r="P5" s="125"/>
      <c r="S5" s="125"/>
      <c r="T5" s="125"/>
      <c r="U5" s="125"/>
      <c r="V5" s="125"/>
      <c r="W5" s="125"/>
    </row>
    <row r="6" spans="3:24" ht="13.5">
      <c r="C6" s="125" t="s">
        <v>0</v>
      </c>
      <c r="E6" s="127">
        <v>25659</v>
      </c>
      <c r="F6" s="127">
        <v>6661</v>
      </c>
      <c r="G6" s="127">
        <v>5790</v>
      </c>
      <c r="H6" s="127">
        <v>6387</v>
      </c>
      <c r="I6" s="127">
        <v>171</v>
      </c>
      <c r="J6" s="130">
        <f>SUM(E6:I6)</f>
        <v>44668</v>
      </c>
      <c r="K6" s="127"/>
      <c r="L6" s="127">
        <v>14146</v>
      </c>
      <c r="M6" s="127">
        <v>4609</v>
      </c>
      <c r="N6" s="127">
        <v>4199</v>
      </c>
      <c r="O6" s="127">
        <v>2548</v>
      </c>
      <c r="P6" s="127">
        <v>171</v>
      </c>
      <c r="Q6" s="130">
        <f>SUM(L6:P6)</f>
        <v>25673</v>
      </c>
      <c r="S6" s="127">
        <v>4684</v>
      </c>
      <c r="T6" s="127">
        <v>2277</v>
      </c>
      <c r="U6" s="127">
        <v>1706</v>
      </c>
      <c r="V6" s="127">
        <v>0</v>
      </c>
      <c r="W6" s="127">
        <v>0</v>
      </c>
      <c r="X6" s="130">
        <f>SUM(S6:W6)</f>
        <v>8667</v>
      </c>
    </row>
    <row r="7" spans="5:24" ht="13.5">
      <c r="E7" s="127"/>
      <c r="F7" s="127"/>
      <c r="G7" s="127"/>
      <c r="H7" s="127"/>
      <c r="I7" s="127"/>
      <c r="J7" s="130"/>
      <c r="K7" s="127"/>
      <c r="L7" s="127"/>
      <c r="M7" s="127"/>
      <c r="N7" s="127"/>
      <c r="O7" s="127"/>
      <c r="P7" s="127"/>
      <c r="Q7" s="130"/>
      <c r="S7" s="127"/>
      <c r="T7" s="127"/>
      <c r="U7" s="127"/>
      <c r="V7" s="127"/>
      <c r="W7" s="127"/>
      <c r="X7" s="130"/>
    </row>
    <row r="8" spans="3:24" ht="13.5">
      <c r="C8" s="125" t="s">
        <v>344</v>
      </c>
      <c r="E8" s="127"/>
      <c r="F8" s="127"/>
      <c r="G8" s="127"/>
      <c r="H8" s="127"/>
      <c r="I8" s="127"/>
      <c r="J8" s="130">
        <v>8387</v>
      </c>
      <c r="K8" s="127"/>
      <c r="L8" s="127"/>
      <c r="M8" s="127"/>
      <c r="N8" s="127"/>
      <c r="O8" s="127"/>
      <c r="P8" s="127"/>
      <c r="Q8" s="130">
        <v>4410</v>
      </c>
      <c r="S8" s="127"/>
      <c r="T8" s="127"/>
      <c r="U8" s="127"/>
      <c r="V8" s="127"/>
      <c r="W8" s="127"/>
      <c r="X8" s="130">
        <v>1633</v>
      </c>
    </row>
    <row r="9" spans="5:24" ht="13.5">
      <c r="E9" s="127"/>
      <c r="F9" s="127"/>
      <c r="G9" s="127"/>
      <c r="H9" s="127"/>
      <c r="I9" s="127"/>
      <c r="J9" s="130"/>
      <c r="K9" s="127"/>
      <c r="L9" s="127"/>
      <c r="M9" s="127"/>
      <c r="N9" s="127"/>
      <c r="O9" s="127"/>
      <c r="P9" s="127"/>
      <c r="Q9" s="130"/>
      <c r="S9" s="127"/>
      <c r="T9" s="127"/>
      <c r="U9" s="127"/>
      <c r="V9" s="127"/>
      <c r="W9" s="127"/>
      <c r="X9" s="130"/>
    </row>
    <row r="10" spans="3:24" ht="13.5">
      <c r="C10" s="125" t="s">
        <v>345</v>
      </c>
      <c r="E10" s="127"/>
      <c r="F10" s="127"/>
      <c r="G10" s="127"/>
      <c r="H10" s="127"/>
      <c r="I10" s="127"/>
      <c r="J10" s="130">
        <v>6422</v>
      </c>
      <c r="K10" s="127"/>
      <c r="L10" s="127"/>
      <c r="M10" s="127"/>
      <c r="N10" s="127"/>
      <c r="O10" s="127"/>
      <c r="P10" s="127"/>
      <c r="Q10" s="130">
        <v>3411</v>
      </c>
      <c r="S10" s="127"/>
      <c r="T10" s="127"/>
      <c r="U10" s="127"/>
      <c r="V10" s="127"/>
      <c r="W10" s="127"/>
      <c r="X10" s="130">
        <v>1236</v>
      </c>
    </row>
    <row r="11" spans="5:24" ht="13.5">
      <c r="E11" s="127"/>
      <c r="F11" s="127"/>
      <c r="G11" s="127"/>
      <c r="H11" s="127"/>
      <c r="I11" s="127"/>
      <c r="J11" s="130"/>
      <c r="K11" s="127"/>
      <c r="L11" s="127"/>
      <c r="M11" s="127"/>
      <c r="N11" s="127"/>
      <c r="O11" s="127"/>
      <c r="P11" s="127"/>
      <c r="Q11" s="130"/>
      <c r="S11" s="127"/>
      <c r="T11" s="127"/>
      <c r="U11" s="127"/>
      <c r="V11" s="127"/>
      <c r="W11" s="127"/>
      <c r="X11" s="130"/>
    </row>
    <row r="12" spans="5:11" ht="13.5">
      <c r="E12" s="127"/>
      <c r="F12" s="127"/>
      <c r="G12" s="127"/>
      <c r="H12" s="127"/>
      <c r="I12" s="127"/>
      <c r="J12" s="130"/>
      <c r="K12" s="127"/>
    </row>
    <row r="13" spans="5:11" ht="13.5">
      <c r="E13" s="127"/>
      <c r="F13" s="127"/>
      <c r="G13" s="127"/>
      <c r="H13" s="127"/>
      <c r="I13" s="127"/>
      <c r="J13" s="130"/>
      <c r="K13" s="127"/>
    </row>
    <row r="14" spans="5:11" ht="13.5">
      <c r="E14" s="127"/>
      <c r="F14" s="127"/>
      <c r="G14" s="127"/>
      <c r="H14" s="127"/>
      <c r="I14" s="127"/>
      <c r="J14" s="130"/>
      <c r="K14" s="127"/>
    </row>
    <row r="15" spans="5:11" ht="13.5">
      <c r="E15" s="127"/>
      <c r="F15" s="127"/>
      <c r="G15" s="127"/>
      <c r="H15" s="127"/>
      <c r="I15" s="127"/>
      <c r="J15" s="130"/>
      <c r="K15" s="127"/>
    </row>
    <row r="16" spans="5:24" ht="13.5">
      <c r="E16" s="177" t="s">
        <v>349</v>
      </c>
      <c r="F16" s="177"/>
      <c r="G16" s="177"/>
      <c r="H16" s="177"/>
      <c r="I16" s="177"/>
      <c r="J16" s="177"/>
      <c r="K16" s="131"/>
      <c r="L16" s="177" t="s">
        <v>350</v>
      </c>
      <c r="M16" s="177"/>
      <c r="N16" s="177"/>
      <c r="O16" s="177"/>
      <c r="P16" s="177"/>
      <c r="Q16" s="177"/>
      <c r="S16" s="177" t="s">
        <v>347</v>
      </c>
      <c r="T16" s="177"/>
      <c r="U16" s="177"/>
      <c r="V16" s="177"/>
      <c r="W16" s="177"/>
      <c r="X16" s="177"/>
    </row>
    <row r="17" spans="5:24" ht="13.5">
      <c r="E17" s="132" t="s">
        <v>343</v>
      </c>
      <c r="F17" s="132" t="s">
        <v>128</v>
      </c>
      <c r="G17" s="132" t="s">
        <v>342</v>
      </c>
      <c r="H17" s="132" t="s">
        <v>341</v>
      </c>
      <c r="I17" s="132" t="s">
        <v>207</v>
      </c>
      <c r="J17" s="133" t="s">
        <v>4</v>
      </c>
      <c r="K17" s="131"/>
      <c r="L17" s="132" t="s">
        <v>343</v>
      </c>
      <c r="M17" s="132" t="s">
        <v>128</v>
      </c>
      <c r="N17" s="132" t="s">
        <v>342</v>
      </c>
      <c r="O17" s="132" t="s">
        <v>341</v>
      </c>
      <c r="P17" s="132" t="s">
        <v>207</v>
      </c>
      <c r="Q17" s="133" t="s">
        <v>4</v>
      </c>
      <c r="S17" s="132" t="s">
        <v>343</v>
      </c>
      <c r="T17" s="132" t="s">
        <v>128</v>
      </c>
      <c r="U17" s="132" t="s">
        <v>342</v>
      </c>
      <c r="V17" s="132" t="s">
        <v>341</v>
      </c>
      <c r="W17" s="132" t="s">
        <v>207</v>
      </c>
      <c r="X17" s="133" t="s">
        <v>4</v>
      </c>
    </row>
    <row r="18" spans="5:24" ht="13.5">
      <c r="E18" s="131"/>
      <c r="F18" s="131"/>
      <c r="G18" s="131"/>
      <c r="H18" s="131"/>
      <c r="I18" s="131"/>
      <c r="J18" s="134"/>
      <c r="K18" s="131"/>
      <c r="L18" s="131"/>
      <c r="M18" s="131"/>
      <c r="N18" s="131"/>
      <c r="O18" s="131"/>
      <c r="P18" s="131"/>
      <c r="Q18" s="134"/>
      <c r="S18" s="131"/>
      <c r="T18" s="131"/>
      <c r="U18" s="131"/>
      <c r="V18" s="131"/>
      <c r="W18" s="131"/>
      <c r="X18" s="134"/>
    </row>
    <row r="19" spans="3:24" ht="13.5">
      <c r="C19" s="125" t="s">
        <v>0</v>
      </c>
      <c r="E19" s="135">
        <f>E6-L6</f>
        <v>11513</v>
      </c>
      <c r="F19" s="135">
        <f>F6-M6</f>
        <v>2052</v>
      </c>
      <c r="G19" s="135">
        <f>G6-N6</f>
        <v>1591</v>
      </c>
      <c r="H19" s="135">
        <f>H6-O6</f>
        <v>3839</v>
      </c>
      <c r="I19" s="135">
        <f>I6-P6</f>
        <v>0</v>
      </c>
      <c r="J19" s="136">
        <f>SUM(E19:I19)</f>
        <v>18995</v>
      </c>
      <c r="K19" s="135"/>
      <c r="L19" s="135">
        <f>L6-S6</f>
        <v>9462</v>
      </c>
      <c r="M19" s="135">
        <f>M6-T6</f>
        <v>2332</v>
      </c>
      <c r="N19" s="135">
        <f>N6-U6</f>
        <v>2493</v>
      </c>
      <c r="O19" s="135">
        <f>O6-V6</f>
        <v>2548</v>
      </c>
      <c r="P19" s="135">
        <f>P6-W6</f>
        <v>171</v>
      </c>
      <c r="Q19" s="136">
        <f>SUM(L19:P19)</f>
        <v>17006</v>
      </c>
      <c r="S19" s="135">
        <v>4684</v>
      </c>
      <c r="T19" s="135">
        <v>2277</v>
      </c>
      <c r="U19" s="135">
        <v>1706</v>
      </c>
      <c r="V19" s="135">
        <v>0</v>
      </c>
      <c r="W19" s="135">
        <v>0</v>
      </c>
      <c r="X19" s="136">
        <f>SUM(S19:W19)</f>
        <v>8667</v>
      </c>
    </row>
    <row r="20" spans="5:24" ht="13.5">
      <c r="E20" s="135"/>
      <c r="F20" s="135"/>
      <c r="G20" s="135"/>
      <c r="H20" s="135"/>
      <c r="I20" s="135"/>
      <c r="J20" s="136"/>
      <c r="K20" s="135"/>
      <c r="L20" s="135"/>
      <c r="M20" s="135"/>
      <c r="N20" s="135"/>
      <c r="O20" s="135"/>
      <c r="P20" s="135"/>
      <c r="Q20" s="136"/>
      <c r="S20" s="135"/>
      <c r="T20" s="135"/>
      <c r="U20" s="135"/>
      <c r="V20" s="135"/>
      <c r="W20" s="135"/>
      <c r="X20" s="136"/>
    </row>
    <row r="21" spans="3:24" ht="13.5">
      <c r="C21" s="125" t="s">
        <v>344</v>
      </c>
      <c r="E21" s="135"/>
      <c r="F21" s="135"/>
      <c r="G21" s="135"/>
      <c r="H21" s="135"/>
      <c r="I21" s="135"/>
      <c r="J21" s="136">
        <f>J8-Q8</f>
        <v>3977</v>
      </c>
      <c r="K21" s="135"/>
      <c r="L21" s="135"/>
      <c r="M21" s="135"/>
      <c r="N21" s="135"/>
      <c r="O21" s="135"/>
      <c r="P21" s="135"/>
      <c r="Q21" s="136">
        <f>Q8-X8</f>
        <v>2777</v>
      </c>
      <c r="S21" s="135"/>
      <c r="T21" s="135"/>
      <c r="U21" s="135"/>
      <c r="V21" s="135"/>
      <c r="W21" s="135"/>
      <c r="X21" s="136">
        <v>1633</v>
      </c>
    </row>
    <row r="22" spans="5:24" ht="13.5">
      <c r="E22" s="135"/>
      <c r="F22" s="135"/>
      <c r="G22" s="135"/>
      <c r="H22" s="135"/>
      <c r="I22" s="135"/>
      <c r="J22" s="136"/>
      <c r="K22" s="135"/>
      <c r="L22" s="135"/>
      <c r="M22" s="135"/>
      <c r="N22" s="135"/>
      <c r="O22" s="135"/>
      <c r="P22" s="135"/>
      <c r="Q22" s="136"/>
      <c r="S22" s="135"/>
      <c r="T22" s="135"/>
      <c r="U22" s="135"/>
      <c r="V22" s="135"/>
      <c r="W22" s="135"/>
      <c r="X22" s="136"/>
    </row>
    <row r="23" spans="3:24" ht="13.5">
      <c r="C23" s="125" t="s">
        <v>345</v>
      </c>
      <c r="E23" s="135"/>
      <c r="F23" s="135"/>
      <c r="G23" s="135"/>
      <c r="H23" s="135"/>
      <c r="I23" s="135"/>
      <c r="J23" s="136">
        <f>J10-Q10</f>
        <v>3011</v>
      </c>
      <c r="K23" s="135"/>
      <c r="L23" s="135"/>
      <c r="M23" s="135"/>
      <c r="N23" s="135"/>
      <c r="O23" s="135"/>
      <c r="P23" s="135"/>
      <c r="Q23" s="136">
        <f>Q10-X10</f>
        <v>2175</v>
      </c>
      <c r="S23" s="135"/>
      <c r="T23" s="135"/>
      <c r="U23" s="135"/>
      <c r="V23" s="135"/>
      <c r="W23" s="135"/>
      <c r="X23" s="136">
        <v>1236</v>
      </c>
    </row>
    <row r="24" spans="5:17" ht="13.5">
      <c r="E24" s="127"/>
      <c r="F24" s="127"/>
      <c r="G24" s="127"/>
      <c r="H24" s="127"/>
      <c r="I24" s="127"/>
      <c r="J24" s="130"/>
      <c r="K24" s="127"/>
      <c r="L24" s="127"/>
      <c r="M24" s="127"/>
      <c r="N24" s="127"/>
      <c r="O24" s="127"/>
      <c r="P24" s="127"/>
      <c r="Q24" s="130"/>
    </row>
    <row r="25" spans="5:11" ht="13.5">
      <c r="E25" s="127"/>
      <c r="F25" s="127"/>
      <c r="G25" s="127"/>
      <c r="H25" s="127"/>
      <c r="I25" s="127"/>
      <c r="J25" s="130"/>
      <c r="K25" s="127"/>
    </row>
    <row r="26" spans="5:11" ht="13.5">
      <c r="E26" s="127"/>
      <c r="F26" s="127"/>
      <c r="G26" s="127"/>
      <c r="H26" s="127"/>
      <c r="I26" s="127"/>
      <c r="J26" s="130"/>
      <c r="K26" s="127"/>
    </row>
    <row r="27" spans="5:11" ht="13.5">
      <c r="E27" s="127"/>
      <c r="F27" s="127"/>
      <c r="G27" s="127"/>
      <c r="H27" s="127"/>
      <c r="I27" s="127"/>
      <c r="J27" s="130"/>
      <c r="K27" s="127"/>
    </row>
    <row r="28" spans="5:11" ht="13.5">
      <c r="E28" s="127"/>
      <c r="F28" s="127"/>
      <c r="G28" s="127"/>
      <c r="H28" s="127"/>
      <c r="I28" s="127"/>
      <c r="J28" s="130"/>
      <c r="K28" s="127"/>
    </row>
    <row r="29" spans="5:11" ht="13.5">
      <c r="E29" s="127"/>
      <c r="F29" s="127"/>
      <c r="G29" s="127"/>
      <c r="H29" s="127"/>
      <c r="I29" s="127"/>
      <c r="J29" s="130"/>
      <c r="K29" s="127"/>
    </row>
    <row r="30" spans="5:24" ht="13.5">
      <c r="E30" s="178" t="s">
        <v>351</v>
      </c>
      <c r="F30" s="178"/>
      <c r="G30" s="178"/>
      <c r="H30" s="178"/>
      <c r="I30" s="178"/>
      <c r="J30" s="178"/>
      <c r="L30" s="178" t="s">
        <v>352</v>
      </c>
      <c r="M30" s="178"/>
      <c r="N30" s="178"/>
      <c r="O30" s="178"/>
      <c r="P30" s="178"/>
      <c r="Q30" s="178"/>
      <c r="S30" s="178" t="s">
        <v>353</v>
      </c>
      <c r="T30" s="178"/>
      <c r="U30" s="178"/>
      <c r="V30" s="178"/>
      <c r="W30" s="178"/>
      <c r="X30" s="178"/>
    </row>
    <row r="31" spans="5:24" ht="13.5">
      <c r="E31" s="126" t="s">
        <v>343</v>
      </c>
      <c r="F31" s="126" t="s">
        <v>128</v>
      </c>
      <c r="G31" s="126" t="s">
        <v>342</v>
      </c>
      <c r="H31" s="126" t="s">
        <v>341</v>
      </c>
      <c r="I31" s="126" t="s">
        <v>207</v>
      </c>
      <c r="J31" s="128" t="s">
        <v>4</v>
      </c>
      <c r="L31" s="126" t="s">
        <v>343</v>
      </c>
      <c r="M31" s="126" t="s">
        <v>128</v>
      </c>
      <c r="N31" s="126" t="s">
        <v>342</v>
      </c>
      <c r="O31" s="126" t="s">
        <v>341</v>
      </c>
      <c r="P31" s="126" t="s">
        <v>207</v>
      </c>
      <c r="Q31" s="128" t="s">
        <v>4</v>
      </c>
      <c r="S31" s="126" t="s">
        <v>343</v>
      </c>
      <c r="T31" s="126" t="s">
        <v>128</v>
      </c>
      <c r="U31" s="126" t="s">
        <v>342</v>
      </c>
      <c r="V31" s="126" t="s">
        <v>341</v>
      </c>
      <c r="W31" s="126" t="s">
        <v>207</v>
      </c>
      <c r="X31" s="128" t="s">
        <v>4</v>
      </c>
    </row>
    <row r="32" spans="5:23" ht="13.5">
      <c r="E32" s="125"/>
      <c r="F32" s="125"/>
      <c r="G32" s="125"/>
      <c r="H32" s="125"/>
      <c r="I32" s="125"/>
      <c r="L32" s="125"/>
      <c r="M32" s="125"/>
      <c r="N32" s="125"/>
      <c r="O32" s="125"/>
      <c r="P32" s="125"/>
      <c r="S32" s="125"/>
      <c r="T32" s="125"/>
      <c r="U32" s="125"/>
      <c r="V32" s="125"/>
      <c r="W32" s="125"/>
    </row>
    <row r="33" spans="3:24" ht="13.5">
      <c r="C33" s="125" t="s">
        <v>0</v>
      </c>
      <c r="E33" s="127">
        <v>16789</v>
      </c>
      <c r="F33" s="127">
        <v>16441</v>
      </c>
      <c r="G33" s="127">
        <v>10490</v>
      </c>
      <c r="H33" s="127">
        <v>0</v>
      </c>
      <c r="I33" s="127">
        <v>297</v>
      </c>
      <c r="J33" s="130">
        <f>SUM(E33:I33)</f>
        <v>44017</v>
      </c>
      <c r="K33" s="127"/>
      <c r="L33" s="127">
        <v>11262</v>
      </c>
      <c r="M33" s="127">
        <v>13127</v>
      </c>
      <c r="N33" s="127">
        <v>8847</v>
      </c>
      <c r="O33" s="127">
        <v>0</v>
      </c>
      <c r="P33" s="127">
        <v>0</v>
      </c>
      <c r="Q33" s="130">
        <f>SUM(L33:P33)</f>
        <v>33236</v>
      </c>
      <c r="S33" s="127">
        <v>5224</v>
      </c>
      <c r="T33" s="127">
        <v>6933</v>
      </c>
      <c r="U33" s="127">
        <v>4751</v>
      </c>
      <c r="V33" s="127">
        <v>0</v>
      </c>
      <c r="W33" s="127">
        <v>0</v>
      </c>
      <c r="X33" s="130">
        <f>SUM(S33:W33)</f>
        <v>16908</v>
      </c>
    </row>
    <row r="34" spans="5:24" ht="13.5">
      <c r="E34" s="127"/>
      <c r="F34" s="127"/>
      <c r="G34" s="127"/>
      <c r="H34" s="127"/>
      <c r="I34" s="127"/>
      <c r="J34" s="130"/>
      <c r="K34" s="127"/>
      <c r="L34" s="127"/>
      <c r="M34" s="127"/>
      <c r="N34" s="127"/>
      <c r="O34" s="127"/>
      <c r="P34" s="127"/>
      <c r="Q34" s="130"/>
      <c r="S34" s="127"/>
      <c r="T34" s="127"/>
      <c r="U34" s="127"/>
      <c r="V34" s="127"/>
      <c r="W34" s="127"/>
      <c r="X34" s="130"/>
    </row>
    <row r="35" spans="3:24" ht="13.5">
      <c r="C35" s="125" t="s">
        <v>344</v>
      </c>
      <c r="E35" s="127"/>
      <c r="F35" s="127"/>
      <c r="G35" s="127"/>
      <c r="H35" s="127"/>
      <c r="I35" s="127"/>
      <c r="J35" s="130">
        <v>4929</v>
      </c>
      <c r="K35" s="127"/>
      <c r="L35" s="127"/>
      <c r="M35" s="127"/>
      <c r="N35" s="127"/>
      <c r="O35" s="127"/>
      <c r="P35" s="127"/>
      <c r="Q35" s="130">
        <v>3572</v>
      </c>
      <c r="S35" s="127"/>
      <c r="T35" s="127"/>
      <c r="U35" s="127"/>
      <c r="V35" s="127"/>
      <c r="W35" s="127"/>
      <c r="X35" s="130">
        <v>1422</v>
      </c>
    </row>
    <row r="36" spans="5:24" ht="13.5">
      <c r="E36" s="127"/>
      <c r="F36" s="127"/>
      <c r="G36" s="127"/>
      <c r="H36" s="127"/>
      <c r="I36" s="127"/>
      <c r="J36" s="130"/>
      <c r="K36" s="127"/>
      <c r="L36" s="127"/>
      <c r="M36" s="127"/>
      <c r="N36" s="127"/>
      <c r="O36" s="127"/>
      <c r="P36" s="127"/>
      <c r="Q36" s="130"/>
      <c r="S36" s="127"/>
      <c r="T36" s="127"/>
      <c r="U36" s="127"/>
      <c r="V36" s="127"/>
      <c r="W36" s="127"/>
      <c r="X36" s="130"/>
    </row>
    <row r="37" spans="3:24" ht="13.5">
      <c r="C37" s="125" t="s">
        <v>345</v>
      </c>
      <c r="E37" s="127"/>
      <c r="F37" s="127"/>
      <c r="G37" s="127"/>
      <c r="H37" s="127"/>
      <c r="I37" s="127"/>
      <c r="J37" s="130">
        <v>4343</v>
      </c>
      <c r="K37" s="127"/>
      <c r="L37" s="127"/>
      <c r="M37" s="127"/>
      <c r="N37" s="127"/>
      <c r="O37" s="127"/>
      <c r="P37" s="127"/>
      <c r="Q37" s="130">
        <v>3398</v>
      </c>
      <c r="S37" s="127"/>
      <c r="T37" s="127"/>
      <c r="U37" s="127"/>
      <c r="V37" s="127"/>
      <c r="W37" s="127"/>
      <c r="X37" s="130">
        <v>1150</v>
      </c>
    </row>
    <row r="38" spans="5:24" ht="13.5">
      <c r="E38" s="127"/>
      <c r="F38" s="127"/>
      <c r="G38" s="127"/>
      <c r="H38" s="127"/>
      <c r="I38" s="127"/>
      <c r="J38" s="130"/>
      <c r="K38" s="127"/>
      <c r="L38" s="127"/>
      <c r="M38" s="127"/>
      <c r="N38" s="127"/>
      <c r="O38" s="127"/>
      <c r="P38" s="127"/>
      <c r="Q38" s="130"/>
      <c r="S38" s="127"/>
      <c r="T38" s="127"/>
      <c r="U38" s="127"/>
      <c r="V38" s="127"/>
      <c r="W38" s="127"/>
      <c r="X38" s="130"/>
    </row>
    <row r="39" spans="5:11" ht="13.5">
      <c r="E39" s="127"/>
      <c r="F39" s="127"/>
      <c r="G39" s="127"/>
      <c r="H39" s="127"/>
      <c r="I39" s="127"/>
      <c r="J39" s="130"/>
      <c r="K39" s="127"/>
    </row>
    <row r="40" spans="5:11" ht="13.5">
      <c r="E40" s="127"/>
      <c r="F40" s="127"/>
      <c r="G40" s="127"/>
      <c r="H40" s="127"/>
      <c r="I40" s="127"/>
      <c r="J40" s="130"/>
      <c r="K40" s="127"/>
    </row>
    <row r="41" spans="5:11" ht="13.5">
      <c r="E41" s="127"/>
      <c r="F41" s="127"/>
      <c r="G41" s="127"/>
      <c r="H41" s="127"/>
      <c r="I41" s="127"/>
      <c r="J41" s="130"/>
      <c r="K41" s="127"/>
    </row>
    <row r="42" spans="5:11" ht="13.5">
      <c r="E42" s="127"/>
      <c r="F42" s="127"/>
      <c r="G42" s="127"/>
      <c r="H42" s="127"/>
      <c r="I42" s="127"/>
      <c r="J42" s="130"/>
      <c r="K42" s="127"/>
    </row>
    <row r="43" spans="5:24" ht="13.5">
      <c r="E43" s="177" t="s">
        <v>355</v>
      </c>
      <c r="F43" s="177"/>
      <c r="G43" s="177"/>
      <c r="H43" s="177"/>
      <c r="I43" s="177"/>
      <c r="J43" s="177"/>
      <c r="K43" s="131"/>
      <c r="L43" s="177" t="s">
        <v>354</v>
      </c>
      <c r="M43" s="177"/>
      <c r="N43" s="177"/>
      <c r="O43" s="177"/>
      <c r="P43" s="177"/>
      <c r="Q43" s="177"/>
      <c r="S43" s="177" t="s">
        <v>353</v>
      </c>
      <c r="T43" s="177"/>
      <c r="U43" s="177"/>
      <c r="V43" s="177"/>
      <c r="W43" s="177"/>
      <c r="X43" s="177"/>
    </row>
    <row r="44" spans="5:24" ht="13.5">
      <c r="E44" s="132" t="s">
        <v>343</v>
      </c>
      <c r="F44" s="132" t="s">
        <v>128</v>
      </c>
      <c r="G44" s="132" t="s">
        <v>342</v>
      </c>
      <c r="H44" s="132" t="s">
        <v>341</v>
      </c>
      <c r="I44" s="132" t="s">
        <v>207</v>
      </c>
      <c r="J44" s="133" t="s">
        <v>4</v>
      </c>
      <c r="K44" s="131"/>
      <c r="L44" s="132" t="s">
        <v>343</v>
      </c>
      <c r="M44" s="132" t="s">
        <v>128</v>
      </c>
      <c r="N44" s="132" t="s">
        <v>342</v>
      </c>
      <c r="O44" s="132" t="s">
        <v>341</v>
      </c>
      <c r="P44" s="132" t="s">
        <v>207</v>
      </c>
      <c r="Q44" s="133" t="s">
        <v>4</v>
      </c>
      <c r="S44" s="132" t="s">
        <v>343</v>
      </c>
      <c r="T44" s="132" t="s">
        <v>128</v>
      </c>
      <c r="U44" s="132" t="s">
        <v>342</v>
      </c>
      <c r="V44" s="132" t="s">
        <v>341</v>
      </c>
      <c r="W44" s="132" t="s">
        <v>207</v>
      </c>
      <c r="X44" s="133" t="s">
        <v>4</v>
      </c>
    </row>
    <row r="45" spans="5:24" ht="13.5">
      <c r="E45" s="131"/>
      <c r="F45" s="131"/>
      <c r="G45" s="131"/>
      <c r="H45" s="131"/>
      <c r="I45" s="131"/>
      <c r="J45" s="134"/>
      <c r="K45" s="131"/>
      <c r="L45" s="131"/>
      <c r="M45" s="131"/>
      <c r="N45" s="131"/>
      <c r="O45" s="131"/>
      <c r="P45" s="131"/>
      <c r="Q45" s="134"/>
      <c r="S45" s="131"/>
      <c r="T45" s="131"/>
      <c r="U45" s="131"/>
      <c r="V45" s="131"/>
      <c r="W45" s="131"/>
      <c r="X45" s="134"/>
    </row>
    <row r="46" spans="3:24" ht="13.5">
      <c r="C46" s="125" t="s">
        <v>0</v>
      </c>
      <c r="E46" s="135">
        <f>E33-L33</f>
        <v>5527</v>
      </c>
      <c r="F46" s="135">
        <f>F33-M33</f>
        <v>3314</v>
      </c>
      <c r="G46" s="135">
        <f>G33-N33</f>
        <v>1643</v>
      </c>
      <c r="H46" s="135">
        <f>H33-O33</f>
        <v>0</v>
      </c>
      <c r="I46" s="135">
        <f>I33-P33</f>
        <v>297</v>
      </c>
      <c r="J46" s="136">
        <f>SUM(E46:I46)</f>
        <v>10781</v>
      </c>
      <c r="K46" s="135"/>
      <c r="L46" s="135">
        <f>L33-S33</f>
        <v>6038</v>
      </c>
      <c r="M46" s="135">
        <f>M33-T33</f>
        <v>6194</v>
      </c>
      <c r="N46" s="135">
        <f>N33-U33</f>
        <v>4096</v>
      </c>
      <c r="O46" s="135">
        <f>O33-V33</f>
        <v>0</v>
      </c>
      <c r="P46" s="135">
        <f>P33-W33</f>
        <v>0</v>
      </c>
      <c r="Q46" s="136">
        <f>SUM(L46:P46)</f>
        <v>16328</v>
      </c>
      <c r="S46" s="135">
        <v>5224</v>
      </c>
      <c r="T46" s="135">
        <v>6933</v>
      </c>
      <c r="U46" s="135">
        <v>4751</v>
      </c>
      <c r="V46" s="135">
        <v>0</v>
      </c>
      <c r="W46" s="135">
        <v>0</v>
      </c>
      <c r="X46" s="136">
        <f>SUM(S46:W46)</f>
        <v>16908</v>
      </c>
    </row>
    <row r="47" spans="5:24" ht="13.5">
      <c r="E47" s="135"/>
      <c r="F47" s="135"/>
      <c r="G47" s="135"/>
      <c r="H47" s="135"/>
      <c r="I47" s="135"/>
      <c r="J47" s="136"/>
      <c r="K47" s="135"/>
      <c r="L47" s="135"/>
      <c r="M47" s="135"/>
      <c r="N47" s="135"/>
      <c r="O47" s="135"/>
      <c r="P47" s="135"/>
      <c r="Q47" s="136"/>
      <c r="S47" s="135"/>
      <c r="T47" s="135"/>
      <c r="U47" s="135"/>
      <c r="V47" s="135"/>
      <c r="W47" s="135"/>
      <c r="X47" s="136"/>
    </row>
    <row r="48" spans="3:24" ht="13.5">
      <c r="C48" s="125" t="s">
        <v>344</v>
      </c>
      <c r="E48" s="135"/>
      <c r="F48" s="135"/>
      <c r="G48" s="135"/>
      <c r="H48" s="135"/>
      <c r="I48" s="135"/>
      <c r="J48" s="136">
        <f>J35-Q35</f>
        <v>1357</v>
      </c>
      <c r="K48" s="135"/>
      <c r="L48" s="135"/>
      <c r="M48" s="135"/>
      <c r="N48" s="135"/>
      <c r="O48" s="135"/>
      <c r="P48" s="135"/>
      <c r="Q48" s="136">
        <f>Q35-X35</f>
        <v>2150</v>
      </c>
      <c r="S48" s="135"/>
      <c r="T48" s="135"/>
      <c r="U48" s="135"/>
      <c r="V48" s="135"/>
      <c r="W48" s="135"/>
      <c r="X48" s="136">
        <v>1422</v>
      </c>
    </row>
    <row r="49" spans="5:24" ht="13.5">
      <c r="E49" s="135"/>
      <c r="F49" s="135"/>
      <c r="G49" s="135"/>
      <c r="H49" s="135"/>
      <c r="I49" s="135"/>
      <c r="J49" s="136"/>
      <c r="K49" s="135"/>
      <c r="L49" s="135"/>
      <c r="M49" s="135"/>
      <c r="N49" s="135"/>
      <c r="O49" s="135"/>
      <c r="P49" s="135"/>
      <c r="Q49" s="136"/>
      <c r="S49" s="135"/>
      <c r="T49" s="135"/>
      <c r="U49" s="135"/>
      <c r="V49" s="135"/>
      <c r="W49" s="135"/>
      <c r="X49" s="136"/>
    </row>
    <row r="50" spans="3:24" ht="13.5">
      <c r="C50" s="125" t="s">
        <v>345</v>
      </c>
      <c r="E50" s="135"/>
      <c r="F50" s="135"/>
      <c r="G50" s="135"/>
      <c r="H50" s="135"/>
      <c r="I50" s="135"/>
      <c r="J50" s="136">
        <f>J37-Q37</f>
        <v>945</v>
      </c>
      <c r="K50" s="135"/>
      <c r="L50" s="135"/>
      <c r="M50" s="135"/>
      <c r="N50" s="135"/>
      <c r="O50" s="135"/>
      <c r="P50" s="135"/>
      <c r="Q50" s="136">
        <f>Q37-X37</f>
        <v>2248</v>
      </c>
      <c r="S50" s="135"/>
      <c r="T50" s="135"/>
      <c r="U50" s="135"/>
      <c r="V50" s="135"/>
      <c r="W50" s="135"/>
      <c r="X50" s="136">
        <v>1150</v>
      </c>
    </row>
    <row r="51" spans="5:24" ht="13.5">
      <c r="E51" s="135"/>
      <c r="F51" s="135"/>
      <c r="G51" s="135"/>
      <c r="H51" s="135"/>
      <c r="I51" s="135"/>
      <c r="J51" s="136"/>
      <c r="K51" s="135"/>
      <c r="L51" s="135"/>
      <c r="M51" s="135"/>
      <c r="N51" s="135"/>
      <c r="O51" s="135"/>
      <c r="P51" s="135"/>
      <c r="Q51" s="136"/>
      <c r="S51" s="135"/>
      <c r="T51" s="135"/>
      <c r="U51" s="135"/>
      <c r="V51" s="135"/>
      <c r="W51" s="135"/>
      <c r="X51" s="136"/>
    </row>
  </sheetData>
  <sheetProtection/>
  <mergeCells count="12">
    <mergeCell ref="E3:J3"/>
    <mergeCell ref="L3:Q3"/>
    <mergeCell ref="S3:X3"/>
    <mergeCell ref="E16:J16"/>
    <mergeCell ref="L16:Q16"/>
    <mergeCell ref="E43:J43"/>
    <mergeCell ref="L43:Q43"/>
    <mergeCell ref="S16:X16"/>
    <mergeCell ref="S43:X43"/>
    <mergeCell ref="E30:J30"/>
    <mergeCell ref="L30:Q30"/>
    <mergeCell ref="S30:X30"/>
  </mergeCells>
  <printOptions/>
  <pageMargins left="0.26" right="0.3" top="0.7480314960629921" bottom="0.7480314960629921"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GLOBAL</cp:lastModifiedBy>
  <cp:lastPrinted>2009-11-20T10:40:34Z</cp:lastPrinted>
  <dcterms:created xsi:type="dcterms:W3CDTF">2002-09-05T08:42:56Z</dcterms:created>
  <dcterms:modified xsi:type="dcterms:W3CDTF">2009-11-20T10:59:58Z</dcterms:modified>
  <cp:category/>
  <cp:version/>
  <cp:contentType/>
  <cp:contentStatus/>
</cp:coreProperties>
</file>